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tabRatio="710" activeTab="0"/>
  </bookViews>
  <sheets>
    <sheet name="GUI" sheetId="1" r:id="rId1"/>
    <sheet name="BMI" sheetId="2" r:id="rId2"/>
    <sheet name="Boxes" sheetId="3" r:id="rId3"/>
    <sheet name="VO2" sheetId="4" r:id="rId4"/>
    <sheet name="Step" sheetId="5" r:id="rId5"/>
    <sheet name="3M-Walk" sheetId="6" r:id="rId6"/>
    <sheet name="Goals" sheetId="7" r:id="rId7"/>
    <sheet name="AbCirc" sheetId="8" r:id="rId8"/>
    <sheet name="Matrix" sheetId="9" r:id="rId9"/>
    <sheet name="M&lt;25" sheetId="10" r:id="rId10"/>
    <sheet name="M25-29" sheetId="11" r:id="rId11"/>
    <sheet name="M30-34" sheetId="12" r:id="rId12"/>
    <sheet name="M35-39" sheetId="13" r:id="rId13"/>
    <sheet name="M40-44" sheetId="14" r:id="rId14"/>
    <sheet name="M45-49" sheetId="15" r:id="rId15"/>
    <sheet name="M50-54" sheetId="16" r:id="rId16"/>
    <sheet name="M55+" sheetId="17" r:id="rId17"/>
    <sheet name="F&lt;25" sheetId="18" r:id="rId18"/>
    <sheet name="F25-29" sheetId="19" r:id="rId19"/>
    <sheet name="F30-34" sheetId="20" r:id="rId20"/>
    <sheet name="F35-39" sheetId="21" r:id="rId21"/>
    <sheet name="F40-44" sheetId="22" r:id="rId22"/>
    <sheet name="F45-49" sheetId="23" r:id="rId23"/>
    <sheet name="F50-54" sheetId="24" r:id="rId24"/>
    <sheet name="F55+" sheetId="25" r:id="rId25"/>
  </sheets>
  <definedNames>
    <definedName name="_xlnm.Print_Area" localSheetId="0">'GUI'!$B$2:$AD$33</definedName>
  </definedNames>
  <calcPr fullCalcOnLoad="1"/>
</workbook>
</file>

<file path=xl/comments1.xml><?xml version="1.0" encoding="utf-8"?>
<comments xmlns="http://schemas.openxmlformats.org/spreadsheetml/2006/main">
  <authors>
    <author>Matt</author>
  </authors>
  <commentList>
    <comment ref="E12" authorId="0">
      <text>
        <r>
          <rPr>
            <b/>
            <sz val="8"/>
            <rFont val="Tahoma"/>
            <family val="0"/>
          </rPr>
          <t>90% of 30 is 27, however 27 is not an achievable score on the Abdominal Circumference chart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<sst xmlns="http://schemas.openxmlformats.org/spreadsheetml/2006/main" count="348" uniqueCount="122">
  <si>
    <t>Min</t>
  </si>
  <si>
    <t>Sec</t>
  </si>
  <si>
    <t>Points</t>
  </si>
  <si>
    <t>Abdominal Circumference</t>
  </si>
  <si>
    <t>Situps</t>
  </si>
  <si>
    <t>Pushups</t>
  </si>
  <si>
    <t>Time</t>
  </si>
  <si>
    <t>Gender</t>
  </si>
  <si>
    <t>Age</t>
  </si>
  <si>
    <t>M</t>
  </si>
  <si>
    <t>F</t>
  </si>
  <si>
    <t>M&gt;25</t>
  </si>
  <si>
    <t>M25-29</t>
  </si>
  <si>
    <t>M30-34</t>
  </si>
  <si>
    <t>M35-39</t>
  </si>
  <si>
    <t>M40-44</t>
  </si>
  <si>
    <t>M45-49</t>
  </si>
  <si>
    <t>M50-54</t>
  </si>
  <si>
    <t>M55+</t>
  </si>
  <si>
    <t>F25-29</t>
  </si>
  <si>
    <t>F30-34</t>
  </si>
  <si>
    <t>F35-39</t>
  </si>
  <si>
    <t>F40-44</t>
  </si>
  <si>
    <t>F45-49</t>
  </si>
  <si>
    <t>F50-54</t>
  </si>
  <si>
    <t>F55+</t>
  </si>
  <si>
    <t>Run</t>
  </si>
  <si>
    <t>AC</t>
  </si>
  <si>
    <t>Sex</t>
  </si>
  <si>
    <t>Enter Data</t>
  </si>
  <si>
    <t>Scores</t>
  </si>
  <si>
    <t>Excellent</t>
  </si>
  <si>
    <t>Good</t>
  </si>
  <si>
    <t>Marginal</t>
  </si>
  <si>
    <t>Poor</t>
  </si>
  <si>
    <t>F&lt;25</t>
  </si>
  <si>
    <t>Excellent = 90 and above</t>
  </si>
  <si>
    <t>Good = 75 - 89.99</t>
  </si>
  <si>
    <t>Marginal = 70 - 74.99</t>
  </si>
  <si>
    <t>Poor = 69.99 and below</t>
  </si>
  <si>
    <t>Rating -</t>
  </si>
  <si>
    <t>Total -</t>
  </si>
  <si>
    <t>Track your progress</t>
  </si>
  <si>
    <t>Date</t>
  </si>
  <si>
    <t>Run time</t>
  </si>
  <si>
    <t>Score</t>
  </si>
  <si>
    <t>Ab.Circ.</t>
  </si>
  <si>
    <t>Sheets are protected (Tools, Protection), but password is blank.</t>
  </si>
  <si>
    <t>Please E-mail errors to:</t>
  </si>
  <si>
    <t>matthew.hammock@goodfellow.af.mil</t>
  </si>
  <si>
    <t>V1.1 fixed errors in the M&lt;25 pushup and situp calculations</t>
  </si>
  <si>
    <t>V1.1 fixed inability to select a female waist smaller than 29.5</t>
  </si>
  <si>
    <t>VO2</t>
  </si>
  <si>
    <t>V1.2 Added the Bike Test VO2</t>
  </si>
  <si>
    <t>Ab. Circ</t>
  </si>
  <si>
    <t>sec</t>
  </si>
  <si>
    <t>90% Goals</t>
  </si>
  <si>
    <t>75% Goals</t>
  </si>
  <si>
    <t>Personal Goals</t>
  </si>
  <si>
    <t>P</t>
  </si>
  <si>
    <t>S</t>
  </si>
  <si>
    <t>75% goals</t>
  </si>
  <si>
    <t>90% goals</t>
  </si>
  <si>
    <t>Male</t>
  </si>
  <si>
    <t>Female</t>
  </si>
  <si>
    <t>Max Goals</t>
  </si>
  <si>
    <t>Maximum Goals</t>
  </si>
  <si>
    <t>V1.3 Changed the max situp and pushup to 100, and provided a column to the left to record goals</t>
  </si>
  <si>
    <t>V1.4 Changed the age range to 17-70, Abdominal Circumference to 22-50</t>
  </si>
  <si>
    <t>V1.4 Added Max, 90%, and 75% Goal Columns</t>
  </si>
  <si>
    <t>Updates at http://members.cox.net/tools.hammock</t>
  </si>
  <si>
    <t>Exemptions</t>
  </si>
  <si>
    <t>Ab Circ</t>
  </si>
  <si>
    <t>Invalid</t>
  </si>
  <si>
    <t>Choose&gt;&gt;&gt;</t>
  </si>
  <si>
    <t>V1.5 Verified Accuracy w/ AFI 10-248, and added exemption capability</t>
  </si>
  <si>
    <t>V1.6 Corrected an error with the exemption rules</t>
  </si>
  <si>
    <t>V1.8 Corrected an error for the situp goals calculation for F25-29</t>
  </si>
  <si>
    <t>V1.9 Corrected the VO2 range down to 25 and added a VO2 column in the "track your progress" area</t>
  </si>
  <si>
    <t>M&lt;25</t>
  </si>
  <si>
    <t>V2.0 corrected the VO2 scores for males older than 30, and all females</t>
  </si>
  <si>
    <t>Step</t>
  </si>
  <si>
    <t>V02</t>
  </si>
  <si>
    <t>Pulse</t>
  </si>
  <si>
    <t>V3.0 added the Step test for ANG members, and the walk test.</t>
  </si>
  <si>
    <t>HR</t>
  </si>
  <si>
    <t>m</t>
  </si>
  <si>
    <t xml:space="preserve">s </t>
  </si>
  <si>
    <t>walk</t>
  </si>
  <si>
    <t>Weight</t>
  </si>
  <si>
    <t>Cardio Choice</t>
  </si>
  <si>
    <t>Cardio</t>
  </si>
  <si>
    <t>Walk</t>
  </si>
  <si>
    <t>Bike</t>
  </si>
  <si>
    <t>V1.7 Added a macro an a button to automatically record the values in the pull down boxes in the "track your progress" area (later removed for macro security issue)</t>
  </si>
  <si>
    <t>Wght</t>
  </si>
  <si>
    <t xml:space="preserve">HR    </t>
  </si>
  <si>
    <t>M&lt;25-39</t>
  </si>
  <si>
    <t>M 40-49</t>
  </si>
  <si>
    <t>M 50+</t>
  </si>
  <si>
    <t>F&lt;25-39</t>
  </si>
  <si>
    <t>F 40-49</t>
  </si>
  <si>
    <t>F 50+</t>
  </si>
  <si>
    <t>3 mile walk</t>
  </si>
  <si>
    <t>1 mile walk</t>
  </si>
  <si>
    <t>pushups</t>
  </si>
  <si>
    <t>situps</t>
  </si>
  <si>
    <t>ab circ</t>
  </si>
  <si>
    <t xml:space="preserve">m   </t>
  </si>
  <si>
    <t xml:space="preserve">s    </t>
  </si>
  <si>
    <t>(Not Official, but based on AFI 10-248, ANGI 10-248, and AFI10-248AFRCsup1)</t>
  </si>
  <si>
    <t>V3.1 added the 3-mile walk test for AF Reserve</t>
  </si>
  <si>
    <t>BMI = (</t>
  </si>
  <si>
    <t>            Weight in Pounds             </t>
  </si>
  <si>
    <t>) x 703</t>
  </si>
  <si>
    <t>(Height in inches) x (Height in inches)</t>
  </si>
  <si>
    <t>Feet</t>
  </si>
  <si>
    <t>Inches</t>
  </si>
  <si>
    <t>Fraction</t>
  </si>
  <si>
    <t>BMI</t>
  </si>
  <si>
    <t>USAF Fitness Calculator V4.0E</t>
  </si>
  <si>
    <t>.49" round down, .50" round up to nearest inch or pound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</si>
</sst>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0000"/>
    <numFmt numFmtId="168" formatCode="0.00_);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9]h:mm:ss\ AM/PM"/>
    <numFmt numFmtId="173" formatCode="h:mm;@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0.0000"/>
  </numFmts>
  <fonts count="20">
    <font>
      <sz val="10"/>
      <name val="Arial"/>
      <family val="0"/>
    </font>
    <font>
      <sz val="8"/>
      <name val="Tahoma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4"/>
      <color indexed="9"/>
      <name val="Arial"/>
      <family val="2"/>
    </font>
    <font>
      <b/>
      <sz val="10"/>
      <color indexed="52"/>
      <name val="Arial"/>
      <family val="2"/>
    </font>
    <font>
      <sz val="13.5"/>
      <color indexed="8"/>
      <name val="Arial"/>
      <family val="2"/>
    </font>
    <font>
      <u val="single"/>
      <sz val="7.8"/>
      <color indexed="8"/>
      <name val="Arial"/>
      <family val="2"/>
    </font>
    <font>
      <sz val="7.8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20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165" fontId="0" fillId="0" borderId="0" xfId="15" applyNumberFormat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43" fontId="0" fillId="2" borderId="0" xfId="15" applyFill="1" applyAlignment="1">
      <alignment/>
    </xf>
    <xf numFmtId="43" fontId="0" fillId="0" borderId="0" xfId="0" applyNumberFormat="1" applyAlignment="1">
      <alignment/>
    </xf>
    <xf numFmtId="0" fontId="0" fillId="3" borderId="0" xfId="0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7" xfId="0" applyFill="1" applyBorder="1" applyAlignment="1">
      <alignment/>
    </xf>
    <xf numFmtId="0" fontId="2" fillId="6" borderId="8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43" fontId="2" fillId="6" borderId="13" xfId="0" applyNumberFormat="1" applyFont="1" applyFill="1" applyBorder="1" applyAlignment="1">
      <alignment/>
    </xf>
    <xf numFmtId="43" fontId="2" fillId="2" borderId="13" xfId="0" applyNumberFormat="1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 horizontal="center"/>
    </xf>
    <xf numFmtId="15" fontId="0" fillId="7" borderId="16" xfId="0" applyNumberFormat="1" applyFill="1" applyBorder="1" applyAlignment="1" applyProtection="1">
      <alignment/>
      <protection locked="0"/>
    </xf>
    <xf numFmtId="165" fontId="0" fillId="7" borderId="1" xfId="15" applyNumberFormat="1" applyFill="1" applyBorder="1" applyAlignment="1" applyProtection="1">
      <alignment/>
      <protection locked="0"/>
    </xf>
    <xf numFmtId="164" fontId="0" fillId="7" borderId="1" xfId="15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43" fontId="0" fillId="7" borderId="15" xfId="15" applyFill="1" applyBorder="1" applyAlignment="1" applyProtection="1">
      <alignment/>
      <protection locked="0"/>
    </xf>
    <xf numFmtId="0" fontId="0" fillId="8" borderId="0" xfId="0" applyFill="1" applyAlignment="1">
      <alignment/>
    </xf>
    <xf numFmtId="0" fontId="0" fillId="5" borderId="0" xfId="0" applyFill="1" applyBorder="1" applyAlignment="1">
      <alignment/>
    </xf>
    <xf numFmtId="43" fontId="0" fillId="0" borderId="0" xfId="15" applyNumberFormat="1" applyAlignment="1">
      <alignment/>
    </xf>
    <xf numFmtId="43" fontId="0" fillId="0" borderId="1" xfId="15" applyNumberFormat="1" applyBorder="1" applyAlignment="1">
      <alignment/>
    </xf>
    <xf numFmtId="164" fontId="0" fillId="0" borderId="0" xfId="15" applyNumberFormat="1" applyFont="1" applyFill="1" applyAlignment="1">
      <alignment horizontal="center"/>
    </xf>
    <xf numFmtId="165" fontId="0" fillId="0" borderId="0" xfId="15" applyNumberFormat="1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2" fillId="2" borderId="13" xfId="0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43" fontId="0" fillId="0" borderId="0" xfId="15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43" fontId="2" fillId="5" borderId="0" xfId="0" applyNumberFormat="1" applyFont="1" applyFill="1" applyBorder="1" applyAlignment="1">
      <alignment/>
    </xf>
    <xf numFmtId="43" fontId="0" fillId="0" borderId="0" xfId="15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10" borderId="20" xfId="0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0" fillId="6" borderId="21" xfId="0" applyFill="1" applyBorder="1" applyAlignment="1">
      <alignment/>
    </xf>
    <xf numFmtId="0" fontId="9" fillId="8" borderId="0" xfId="0" applyFont="1" applyFill="1" applyAlignment="1">
      <alignment horizontal="left"/>
    </xf>
    <xf numFmtId="0" fontId="4" fillId="7" borderId="22" xfId="0" applyFont="1" applyFill="1" applyBorder="1" applyAlignment="1">
      <alignment horizontal="center"/>
    </xf>
    <xf numFmtId="43" fontId="15" fillId="11" borderId="13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43" fontId="2" fillId="3" borderId="13" xfId="15" applyFont="1" applyFill="1" applyBorder="1" applyAlignment="1">
      <alignment/>
    </xf>
    <xf numFmtId="0" fontId="0" fillId="6" borderId="3" xfId="0" applyFill="1" applyBorder="1" applyAlignment="1">
      <alignment/>
    </xf>
    <xf numFmtId="0" fontId="0" fillId="0" borderId="0" xfId="0" applyAlignment="1">
      <alignment/>
    </xf>
    <xf numFmtId="164" fontId="0" fillId="12" borderId="0" xfId="15" applyNumberFormat="1" applyFont="1" applyFill="1" applyAlignment="1">
      <alignment horizontal="center"/>
    </xf>
    <xf numFmtId="0" fontId="0" fillId="12" borderId="0" xfId="0" applyFill="1" applyAlignment="1">
      <alignment/>
    </xf>
    <xf numFmtId="164" fontId="0" fillId="13" borderId="0" xfId="15" applyNumberFormat="1" applyFont="1" applyFill="1" applyAlignment="1">
      <alignment horizontal="center"/>
    </xf>
    <xf numFmtId="164" fontId="0" fillId="13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Alignment="1">
      <alignment/>
    </xf>
    <xf numFmtId="0" fontId="2" fillId="6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left" vertical="center"/>
    </xf>
    <xf numFmtId="0" fontId="0" fillId="13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left"/>
    </xf>
    <xf numFmtId="0" fontId="13" fillId="3" borderId="10" xfId="0" applyFont="1" applyFill="1" applyBorder="1" applyAlignment="1">
      <alignment horizontal="right" vertical="center"/>
    </xf>
    <xf numFmtId="166" fontId="0" fillId="13" borderId="1" xfId="0" applyNumberFormat="1" applyFill="1" applyBorder="1" applyAlignment="1">
      <alignment horizontal="right"/>
    </xf>
    <xf numFmtId="0" fontId="2" fillId="6" borderId="3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20" fontId="0" fillId="0" borderId="1" xfId="0" applyNumberFormat="1" applyBorder="1" applyAlignment="1">
      <alignment/>
    </xf>
    <xf numFmtId="20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5" xfId="15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3" fontId="0" fillId="0" borderId="27" xfId="15" applyBorder="1" applyAlignment="1">
      <alignment/>
    </xf>
    <xf numFmtId="0" fontId="13" fillId="6" borderId="12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left"/>
    </xf>
    <xf numFmtId="0" fontId="13" fillId="2" borderId="12" xfId="0" applyFont="1" applyFill="1" applyBorder="1" applyAlignment="1" quotePrefix="1">
      <alignment horizontal="left"/>
    </xf>
    <xf numFmtId="0" fontId="4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18" fillId="3" borderId="0" xfId="0" applyFont="1" applyFill="1" applyAlignment="1">
      <alignment horizontal="center" wrapText="1"/>
    </xf>
    <xf numFmtId="0" fontId="17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top"/>
    </xf>
    <xf numFmtId="166" fontId="2" fillId="0" borderId="2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6" borderId="28" xfId="0" applyNumberFormat="1" applyFont="1" applyFill="1" applyBorder="1" applyAlignment="1">
      <alignment/>
    </xf>
    <xf numFmtId="175" fontId="0" fillId="0" borderId="0" xfId="15" applyNumberFormat="1" applyAlignment="1">
      <alignment/>
    </xf>
    <xf numFmtId="0" fontId="8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right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43" fontId="2" fillId="6" borderId="4" xfId="0" applyNumberFormat="1" applyFont="1" applyFill="1" applyBorder="1" applyAlignment="1">
      <alignment horizontal="center"/>
    </xf>
    <xf numFmtId="43" fontId="2" fillId="6" borderId="29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9" fillId="8" borderId="0" xfId="0" applyFont="1" applyFill="1" applyAlignment="1">
      <alignment horizontal="left"/>
    </xf>
    <xf numFmtId="0" fontId="8" fillId="6" borderId="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3" fillId="7" borderId="8" xfId="20" applyFont="1" applyFill="1" applyBorder="1" applyAlignment="1">
      <alignment horizontal="center"/>
    </xf>
    <xf numFmtId="0" fontId="3" fillId="7" borderId="12" xfId="20" applyFont="1" applyFill="1" applyBorder="1" applyAlignment="1">
      <alignment horizontal="center"/>
    </xf>
    <xf numFmtId="0" fontId="3" fillId="7" borderId="7" xfId="2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3" fillId="7" borderId="10" xfId="20" applyFill="1" applyBorder="1" applyAlignment="1">
      <alignment horizontal="center"/>
    </xf>
    <xf numFmtId="0" fontId="3" fillId="7" borderId="0" xfId="20" applyFill="1" applyBorder="1" applyAlignment="1">
      <alignment horizontal="center"/>
    </xf>
    <xf numFmtId="0" fontId="3" fillId="7" borderId="11" xfId="20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 textRotation="90"/>
    </xf>
    <xf numFmtId="0" fontId="10" fillId="10" borderId="17" xfId="0" applyFont="1" applyFill="1" applyBorder="1" applyAlignment="1">
      <alignment horizontal="center" textRotation="90"/>
    </xf>
    <xf numFmtId="0" fontId="10" fillId="10" borderId="40" xfId="0" applyFont="1" applyFill="1" applyBorder="1" applyAlignment="1">
      <alignment horizontal="center" textRotation="90"/>
    </xf>
    <xf numFmtId="0" fontId="10" fillId="2" borderId="41" xfId="0" applyFont="1" applyFill="1" applyBorder="1" applyAlignment="1">
      <alignment horizontal="center" textRotation="90"/>
    </xf>
    <xf numFmtId="0" fontId="10" fillId="2" borderId="15" xfId="0" applyFont="1" applyFill="1" applyBorder="1" applyAlignment="1">
      <alignment horizontal="center" textRotation="90"/>
    </xf>
    <xf numFmtId="0" fontId="10" fillId="2" borderId="27" xfId="0" applyFont="1" applyFill="1" applyBorder="1" applyAlignment="1">
      <alignment horizontal="center" textRotation="90"/>
    </xf>
    <xf numFmtId="0" fontId="16" fillId="6" borderId="1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10" borderId="39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8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right" wrapText="1"/>
    </xf>
    <xf numFmtId="0" fontId="17" fillId="3" borderId="0" xfId="0" applyFont="1" applyFill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44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9900"/>
        </patternFill>
      </fill>
      <border/>
    </dxf>
    <dxf>
      <font>
        <color rgb="FF00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6</xdr:row>
      <xdr:rowOff>38100</xdr:rowOff>
    </xdr:from>
    <xdr:to>
      <xdr:col>10</xdr:col>
      <xdr:colOff>466725</xdr:colOff>
      <xdr:row>9</xdr:row>
      <xdr:rowOff>238125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81915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hammock@goodfellow.af.mil" TargetMode="External" /><Relationship Id="rId2" Type="http://schemas.openxmlformats.org/officeDocument/2006/relationships/hyperlink" Target="http://members.cox.net/tools.hammock/index.htm" TargetMode="External" /><Relationship Id="rId3" Type="http://schemas.openxmlformats.org/officeDocument/2006/relationships/hyperlink" Target="http://www.e-publishing.af.mil/pubfiles/af/10/afi10-248/afi10-248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M47"/>
  <sheetViews>
    <sheetView tabSelected="1" workbookViewId="0" topLeftCell="A4">
      <selection activeCell="Z10" sqref="Z10"/>
    </sheetView>
  </sheetViews>
  <sheetFormatPr defaultColWidth="9.140625" defaultRowHeight="12.75"/>
  <cols>
    <col min="1" max="2" width="1.1484375" style="0" customWidth="1"/>
    <col min="3" max="3" width="0.85546875" style="0" customWidth="1"/>
    <col min="4" max="4" width="3.28125" style="0" bestFit="1" customWidth="1"/>
    <col min="5" max="7" width="3.28125" style="0" customWidth="1"/>
    <col min="8" max="8" width="10.140625" style="0" customWidth="1"/>
    <col min="9" max="9" width="12.28125" style="0" customWidth="1"/>
    <col min="10" max="10" width="11.57421875" style="0" customWidth="1"/>
    <col min="11" max="11" width="8.8515625" style="0" customWidth="1"/>
    <col min="12" max="12" width="8.00390625" style="0" customWidth="1"/>
    <col min="13" max="13" width="18.421875" style="0" customWidth="1"/>
    <col min="14" max="14" width="11.421875" style="0" customWidth="1"/>
    <col min="15" max="15" width="1.28515625" style="0" customWidth="1"/>
    <col min="16" max="16" width="0.9921875" style="0" customWidth="1"/>
    <col min="17" max="17" width="1.1484375" style="0" customWidth="1"/>
    <col min="18" max="18" width="1.28515625" style="0" customWidth="1"/>
    <col min="19" max="20" width="0.9921875" style="0" customWidth="1"/>
    <col min="21" max="21" width="9.28125" style="0" bestFit="1" customWidth="1"/>
    <col min="22" max="23" width="4.140625" style="0" bestFit="1" customWidth="1"/>
    <col min="24" max="24" width="4.140625" style="0" customWidth="1"/>
    <col min="25" max="25" width="7.140625" style="0" bestFit="1" customWidth="1"/>
    <col min="26" max="26" width="8.00390625" style="0" bestFit="1" customWidth="1"/>
    <col min="27" max="27" width="6.00390625" style="0" bestFit="1" customWidth="1"/>
    <col min="28" max="28" width="6.7109375" style="0" bestFit="1" customWidth="1"/>
    <col min="29" max="30" width="0.85546875" style="0" customWidth="1"/>
  </cols>
  <sheetData>
    <row r="1" spans="1:39" ht="6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5.25" customHeight="1" thickBot="1">
      <c r="A2" s="50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0"/>
      <c r="S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5.25" customHeight="1" thickBot="1">
      <c r="A3" s="50"/>
      <c r="B3" s="29"/>
      <c r="C3" s="22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3"/>
      <c r="Q3" s="30"/>
      <c r="R3" s="50"/>
      <c r="S3" s="29"/>
      <c r="T3" s="22"/>
      <c r="U3" s="19"/>
      <c r="V3" s="19"/>
      <c r="W3" s="19"/>
      <c r="X3" s="19"/>
      <c r="Y3" s="19"/>
      <c r="Z3" s="19"/>
      <c r="AA3" s="19"/>
      <c r="AB3" s="19"/>
      <c r="AC3" s="23"/>
      <c r="AD3" s="30"/>
      <c r="AE3" s="50"/>
      <c r="AF3" s="50"/>
      <c r="AG3" s="50"/>
      <c r="AH3" s="50"/>
      <c r="AI3" s="50"/>
      <c r="AJ3" s="50"/>
      <c r="AK3" s="50"/>
      <c r="AL3" s="50"/>
      <c r="AM3" s="50"/>
    </row>
    <row r="4" spans="1:39" ht="18.75" thickBot="1">
      <c r="A4" s="50"/>
      <c r="B4" s="29"/>
      <c r="C4" s="20"/>
      <c r="D4" s="179" t="s">
        <v>120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20"/>
      <c r="Q4" s="30"/>
      <c r="R4" s="50"/>
      <c r="S4" s="29"/>
      <c r="T4" s="20"/>
      <c r="U4" s="170" t="s">
        <v>42</v>
      </c>
      <c r="V4" s="170"/>
      <c r="W4" s="170"/>
      <c r="X4" s="170"/>
      <c r="Y4" s="170"/>
      <c r="Z4" s="171"/>
      <c r="AA4" s="171"/>
      <c r="AB4" s="171"/>
      <c r="AC4" s="20"/>
      <c r="AD4" s="30"/>
      <c r="AE4" s="50"/>
      <c r="AF4" s="50"/>
      <c r="AG4" s="50"/>
      <c r="AH4" s="50"/>
      <c r="AI4" s="50"/>
      <c r="AJ4" s="50"/>
      <c r="AK4" s="50"/>
      <c r="AL4" s="50"/>
      <c r="AM4" s="50"/>
    </row>
    <row r="5" spans="1:39" ht="13.5" thickBot="1">
      <c r="A5" s="50"/>
      <c r="B5" s="29"/>
      <c r="C5" s="20"/>
      <c r="D5" s="176" t="s">
        <v>110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20"/>
      <c r="Q5" s="30"/>
      <c r="R5" s="50"/>
      <c r="S5" s="29"/>
      <c r="T5" s="20"/>
      <c r="U5" s="51"/>
      <c r="V5" s="51"/>
      <c r="W5" s="51"/>
      <c r="X5" s="51"/>
      <c r="Y5" s="51"/>
      <c r="Z5" s="51"/>
      <c r="AA5" s="51"/>
      <c r="AB5" s="51"/>
      <c r="AC5" s="20"/>
      <c r="AD5" s="3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12.75">
      <c r="A6" s="50"/>
      <c r="B6" s="29"/>
      <c r="C6" s="20"/>
      <c r="D6" s="176" t="s">
        <v>70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P6" s="20"/>
      <c r="Q6" s="30"/>
      <c r="R6" s="50"/>
      <c r="S6" s="29"/>
      <c r="T6" s="35"/>
      <c r="U6" s="41"/>
      <c r="V6" s="172" t="s">
        <v>44</v>
      </c>
      <c r="W6" s="173"/>
      <c r="X6" s="80"/>
      <c r="Y6" s="172"/>
      <c r="Z6" s="174"/>
      <c r="AA6" s="174"/>
      <c r="AB6" s="175"/>
      <c r="AC6" s="36"/>
      <c r="AD6" s="3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15.75" customHeight="1" thickBot="1">
      <c r="A7" s="50"/>
      <c r="B7" s="29"/>
      <c r="C7" s="20"/>
      <c r="D7" s="29"/>
      <c r="E7" s="51"/>
      <c r="F7" s="51"/>
      <c r="G7" s="51"/>
      <c r="H7" s="51"/>
      <c r="I7" s="51"/>
      <c r="J7" s="51"/>
      <c r="K7" s="51"/>
      <c r="L7" s="51"/>
      <c r="M7" s="51"/>
      <c r="N7" s="51"/>
      <c r="O7" s="30"/>
      <c r="P7" s="20"/>
      <c r="Q7" s="30"/>
      <c r="R7" s="50"/>
      <c r="S7" s="29"/>
      <c r="T7" s="35"/>
      <c r="U7" s="44" t="s">
        <v>43</v>
      </c>
      <c r="V7" s="42" t="s">
        <v>0</v>
      </c>
      <c r="W7" s="42" t="s">
        <v>1</v>
      </c>
      <c r="X7" s="42" t="s">
        <v>52</v>
      </c>
      <c r="Y7" s="42" t="s">
        <v>46</v>
      </c>
      <c r="Z7" s="42" t="s">
        <v>5</v>
      </c>
      <c r="AA7" s="42" t="s">
        <v>4</v>
      </c>
      <c r="AB7" s="43" t="s">
        <v>45</v>
      </c>
      <c r="AC7" s="36"/>
      <c r="AD7" s="30"/>
      <c r="AE7" s="50"/>
      <c r="AF7" s="50"/>
      <c r="AG7" s="50"/>
      <c r="AH7" s="50"/>
      <c r="AI7" s="50"/>
      <c r="AJ7" s="50"/>
      <c r="AK7" s="50"/>
      <c r="AL7" s="50"/>
      <c r="AM7" s="50"/>
    </row>
    <row r="8" spans="1:39" ht="22.5" customHeight="1">
      <c r="A8" s="50"/>
      <c r="B8" s="29"/>
      <c r="C8" s="35"/>
      <c r="D8" s="185" t="s">
        <v>57</v>
      </c>
      <c r="E8" s="185" t="s">
        <v>56</v>
      </c>
      <c r="F8" s="185" t="s">
        <v>66</v>
      </c>
      <c r="G8" s="188" t="s">
        <v>58</v>
      </c>
      <c r="H8" s="197" t="s">
        <v>29</v>
      </c>
      <c r="I8" s="51"/>
      <c r="J8" s="51"/>
      <c r="K8" s="51"/>
      <c r="L8" s="51"/>
      <c r="M8" s="51"/>
      <c r="N8" s="51"/>
      <c r="O8" s="30"/>
      <c r="P8" s="20"/>
      <c r="Q8" s="30"/>
      <c r="R8" s="50"/>
      <c r="S8" s="29"/>
      <c r="T8" s="35"/>
      <c r="U8" s="45">
        <v>38064</v>
      </c>
      <c r="V8" s="46">
        <v>12</v>
      </c>
      <c r="W8" s="46">
        <v>24</v>
      </c>
      <c r="X8" s="46"/>
      <c r="Y8" s="47">
        <v>35.5</v>
      </c>
      <c r="Z8" s="48">
        <v>46</v>
      </c>
      <c r="AA8" s="48">
        <v>50</v>
      </c>
      <c r="AB8" s="49">
        <v>81.35</v>
      </c>
      <c r="AC8" s="36"/>
      <c r="AD8" s="30"/>
      <c r="AE8" s="50"/>
      <c r="AF8" s="50"/>
      <c r="AG8" s="50"/>
      <c r="AH8" s="50"/>
      <c r="AI8" s="50"/>
      <c r="AJ8" s="50"/>
      <c r="AK8" s="50"/>
      <c r="AL8" s="50"/>
      <c r="AM8" s="50"/>
    </row>
    <row r="9" spans="1:39" ht="22.5" customHeight="1" thickBot="1">
      <c r="A9" s="50"/>
      <c r="B9" s="29"/>
      <c r="C9" s="35"/>
      <c r="D9" s="186"/>
      <c r="E9" s="186"/>
      <c r="F9" s="186"/>
      <c r="G9" s="189"/>
      <c r="H9" s="198"/>
      <c r="I9" s="51"/>
      <c r="J9" s="51"/>
      <c r="K9" s="51"/>
      <c r="L9" s="51"/>
      <c r="M9" s="51"/>
      <c r="N9" s="51"/>
      <c r="O9" s="30"/>
      <c r="P9" s="20"/>
      <c r="Q9" s="30"/>
      <c r="R9" s="50"/>
      <c r="S9" s="29"/>
      <c r="T9" s="35"/>
      <c r="U9" s="45">
        <v>38434</v>
      </c>
      <c r="V9" s="46">
        <v>12</v>
      </c>
      <c r="W9" s="46">
        <v>54</v>
      </c>
      <c r="X9" s="46"/>
      <c r="Y9" s="47">
        <v>36.5</v>
      </c>
      <c r="Z9" s="48">
        <v>38</v>
      </c>
      <c r="AA9" s="48">
        <v>38</v>
      </c>
      <c r="AB9" s="49">
        <v>76.3</v>
      </c>
      <c r="AC9" s="36"/>
      <c r="AD9" s="3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22.5" customHeight="1" thickBot="1">
      <c r="A10" s="50"/>
      <c r="B10" s="29"/>
      <c r="C10" s="35"/>
      <c r="D10" s="186"/>
      <c r="E10" s="186"/>
      <c r="F10" s="186"/>
      <c r="G10" s="189"/>
      <c r="H10" s="96"/>
      <c r="I10" s="108" t="s">
        <v>7</v>
      </c>
      <c r="J10" s="51"/>
      <c r="K10" s="51"/>
      <c r="L10" s="51"/>
      <c r="M10" s="51"/>
      <c r="N10" s="51"/>
      <c r="O10" s="30"/>
      <c r="P10" s="20"/>
      <c r="Q10" s="30"/>
      <c r="R10" s="50"/>
      <c r="S10" s="29"/>
      <c r="T10" s="35"/>
      <c r="U10" s="45"/>
      <c r="V10" s="46"/>
      <c r="W10" s="46"/>
      <c r="X10" s="46"/>
      <c r="Y10" s="47"/>
      <c r="Z10" s="48"/>
      <c r="AA10" s="48"/>
      <c r="AB10" s="49"/>
      <c r="AC10" s="36"/>
      <c r="AD10" s="3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22.5" customHeight="1" thickBot="1">
      <c r="A11" s="50"/>
      <c r="B11" s="29"/>
      <c r="C11" s="35"/>
      <c r="D11" s="187"/>
      <c r="E11" s="187"/>
      <c r="F11" s="187"/>
      <c r="G11" s="190"/>
      <c r="H11" s="95"/>
      <c r="I11" s="100" t="s">
        <v>8</v>
      </c>
      <c r="J11" s="100"/>
      <c r="K11" s="94"/>
      <c r="L11" s="94"/>
      <c r="M11" s="111" t="s">
        <v>71</v>
      </c>
      <c r="N11" s="58" t="s">
        <v>30</v>
      </c>
      <c r="O11" s="30"/>
      <c r="P11" s="20"/>
      <c r="Q11" s="30"/>
      <c r="R11" s="50"/>
      <c r="S11" s="29"/>
      <c r="T11" s="35"/>
      <c r="U11" s="45"/>
      <c r="V11" s="46"/>
      <c r="W11" s="46"/>
      <c r="X11" s="46"/>
      <c r="Y11" s="47"/>
      <c r="Z11" s="48"/>
      <c r="AA11" s="48"/>
      <c r="AB11" s="49"/>
      <c r="AC11" s="36"/>
      <c r="AD11" s="3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ht="24" customHeight="1" thickBot="1">
      <c r="A12" s="50"/>
      <c r="B12" s="29"/>
      <c r="C12" s="35"/>
      <c r="D12" s="152">
        <f>Goals!T21</f>
        <v>35</v>
      </c>
      <c r="E12" s="199">
        <f>Goals!Y21</f>
        <v>33</v>
      </c>
      <c r="F12" s="146">
        <f>Goals!AD21</f>
        <v>32</v>
      </c>
      <c r="G12" s="149">
        <v>34</v>
      </c>
      <c r="H12" s="96"/>
      <c r="I12" s="137" t="s">
        <v>54</v>
      </c>
      <c r="J12" s="138"/>
      <c r="K12" s="144"/>
      <c r="L12" s="144"/>
      <c r="M12" s="136"/>
      <c r="N12" s="141">
        <f>IF(M14&lt;25,0,IF(Boxes!S5=1,Matrix!C26,0))</f>
        <v>0</v>
      </c>
      <c r="O12" s="30"/>
      <c r="P12" s="20"/>
      <c r="Q12" s="30"/>
      <c r="R12" s="50"/>
      <c r="S12" s="29"/>
      <c r="T12" s="35"/>
      <c r="U12" s="45"/>
      <c r="V12" s="46"/>
      <c r="W12" s="46"/>
      <c r="X12" s="46"/>
      <c r="Y12" s="47"/>
      <c r="Z12" s="48"/>
      <c r="AA12" s="48"/>
      <c r="AB12" s="49"/>
      <c r="AC12" s="36"/>
      <c r="AD12" s="3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6.75" thickBot="1">
      <c r="A13" s="50"/>
      <c r="B13" s="29"/>
      <c r="C13" s="35"/>
      <c r="D13" s="153"/>
      <c r="E13" s="200"/>
      <c r="F13" s="147"/>
      <c r="G13" s="150"/>
      <c r="H13" s="137" t="s">
        <v>89</v>
      </c>
      <c r="I13" s="138" t="s">
        <v>116</v>
      </c>
      <c r="J13" s="138" t="s">
        <v>117</v>
      </c>
      <c r="K13" s="157" t="s">
        <v>121</v>
      </c>
      <c r="L13" s="158"/>
      <c r="M13" s="139" t="s">
        <v>119</v>
      </c>
      <c r="N13" s="155">
        <f>IF(Boxes!S5=2,Matrix!C26,IF(M14&lt;25,30,0))</f>
        <v>30</v>
      </c>
      <c r="O13" s="30"/>
      <c r="P13" s="20"/>
      <c r="Q13" s="30"/>
      <c r="R13" s="50"/>
      <c r="S13" s="29"/>
      <c r="T13" s="35"/>
      <c r="U13" s="45"/>
      <c r="V13" s="46"/>
      <c r="W13" s="46"/>
      <c r="X13" s="46"/>
      <c r="Y13" s="47"/>
      <c r="Z13" s="48"/>
      <c r="AA13" s="48"/>
      <c r="AB13" s="49"/>
      <c r="AC13" s="36"/>
      <c r="AD13" s="3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19.5" customHeight="1" thickBot="1">
      <c r="A14" s="50"/>
      <c r="B14" s="29"/>
      <c r="C14" s="35"/>
      <c r="D14" s="154"/>
      <c r="E14" s="201"/>
      <c r="F14" s="148"/>
      <c r="G14" s="151"/>
      <c r="H14" s="96"/>
      <c r="I14" s="137"/>
      <c r="J14" s="138"/>
      <c r="K14" s="159"/>
      <c r="L14" s="160"/>
      <c r="M14" s="140">
        <f>BMI!D7/(BMI!E6*BMI!E6)*703</f>
        <v>21.520408163265305</v>
      </c>
      <c r="N14" s="156"/>
      <c r="O14" s="30"/>
      <c r="P14" s="20"/>
      <c r="Q14" s="30"/>
      <c r="R14" s="50"/>
      <c r="S14" s="29"/>
      <c r="T14" s="35"/>
      <c r="U14" s="45"/>
      <c r="V14" s="46"/>
      <c r="W14" s="46"/>
      <c r="X14" s="46"/>
      <c r="Y14" s="47"/>
      <c r="Z14" s="48"/>
      <c r="AA14" s="48"/>
      <c r="AB14" s="49"/>
      <c r="AC14" s="36"/>
      <c r="AD14" s="3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22.5" customHeight="1" thickBot="1">
      <c r="A15" s="50"/>
      <c r="B15" s="29"/>
      <c r="C15" s="35"/>
      <c r="D15" s="65">
        <f>Goals!U21</f>
        <v>27</v>
      </c>
      <c r="E15" s="66">
        <f>Goals!Z21</f>
        <v>46</v>
      </c>
      <c r="F15" s="75">
        <f>Goals!AE21</f>
        <v>52</v>
      </c>
      <c r="G15" s="74">
        <v>46</v>
      </c>
      <c r="H15" s="97"/>
      <c r="I15" s="100" t="s">
        <v>5</v>
      </c>
      <c r="J15" s="100"/>
      <c r="K15" s="145"/>
      <c r="L15" s="145"/>
      <c r="M15" s="58"/>
      <c r="N15" s="40">
        <f>IF(Boxes!S6=1,Matrix!C27,0)</f>
        <v>7.2</v>
      </c>
      <c r="O15" s="30"/>
      <c r="P15" s="20"/>
      <c r="Q15" s="30"/>
      <c r="R15" s="50"/>
      <c r="S15" s="29"/>
      <c r="T15" s="35"/>
      <c r="U15" s="45"/>
      <c r="V15" s="46"/>
      <c r="W15" s="46"/>
      <c r="X15" s="46"/>
      <c r="Y15" s="47"/>
      <c r="Z15" s="48"/>
      <c r="AA15" s="48"/>
      <c r="AB15" s="49"/>
      <c r="AC15" s="36"/>
      <c r="AD15" s="3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ht="22.5" customHeight="1" thickBot="1">
      <c r="A16" s="50"/>
      <c r="B16" s="29"/>
      <c r="C16" s="35"/>
      <c r="D16" s="65">
        <f>Goals!V21</f>
        <v>36</v>
      </c>
      <c r="E16" s="66">
        <f>Goals!AA21</f>
        <v>48</v>
      </c>
      <c r="F16" s="75">
        <f>Goals!AF21</f>
        <v>51</v>
      </c>
      <c r="G16" s="73">
        <v>49</v>
      </c>
      <c r="H16" s="96"/>
      <c r="I16" s="108" t="s">
        <v>4</v>
      </c>
      <c r="J16" s="108"/>
      <c r="K16" s="93"/>
      <c r="L16" s="93"/>
      <c r="M16" s="112"/>
      <c r="N16" s="39">
        <f>IF(Boxes!S7=1,Matrix!C28,0)</f>
        <v>7.1</v>
      </c>
      <c r="O16" s="30"/>
      <c r="P16" s="20"/>
      <c r="Q16" s="30"/>
      <c r="R16" s="50"/>
      <c r="S16" s="29"/>
      <c r="T16" s="35"/>
      <c r="U16" s="45"/>
      <c r="V16" s="46"/>
      <c r="W16" s="46"/>
      <c r="X16" s="46"/>
      <c r="Y16" s="47"/>
      <c r="Z16" s="48"/>
      <c r="AA16" s="48"/>
      <c r="AB16" s="49"/>
      <c r="AC16" s="36"/>
      <c r="AD16" s="3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2.5" customHeight="1" thickBot="1">
      <c r="A17" s="50"/>
      <c r="B17" s="29"/>
      <c r="C17" s="35"/>
      <c r="D17" s="194" t="s">
        <v>74</v>
      </c>
      <c r="E17" s="195"/>
      <c r="F17" s="195"/>
      <c r="G17" s="196"/>
      <c r="H17" s="122"/>
      <c r="I17" s="123"/>
      <c r="J17" s="122"/>
      <c r="K17" s="123"/>
      <c r="L17" s="124"/>
      <c r="M17" s="58"/>
      <c r="N17" s="68"/>
      <c r="O17" s="30"/>
      <c r="P17" s="20"/>
      <c r="Q17" s="30"/>
      <c r="R17" s="50"/>
      <c r="S17" s="29"/>
      <c r="T17" s="35"/>
      <c r="U17" s="45"/>
      <c r="V17" s="46"/>
      <c r="W17" s="46"/>
      <c r="X17" s="46"/>
      <c r="Y17" s="47"/>
      <c r="Z17" s="48"/>
      <c r="AA17" s="48"/>
      <c r="AB17" s="49"/>
      <c r="AC17" s="36"/>
      <c r="AD17" s="3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2.5" customHeight="1" thickBot="1">
      <c r="A18" s="50"/>
      <c r="B18" s="29"/>
      <c r="C18" s="35"/>
      <c r="D18" s="66">
        <f>Goals!R21</f>
        <v>12</v>
      </c>
      <c r="E18" s="66">
        <f>Goals!W21</f>
        <v>10</v>
      </c>
      <c r="F18" s="66">
        <f>Goals!AB21</f>
        <v>9</v>
      </c>
      <c r="G18" s="67">
        <v>10</v>
      </c>
      <c r="H18" s="125" t="s">
        <v>86</v>
      </c>
      <c r="I18" s="129" t="s">
        <v>96</v>
      </c>
      <c r="J18" s="126"/>
      <c r="L18" s="106"/>
      <c r="M18" s="109" t="s">
        <v>85</v>
      </c>
      <c r="N18" s="83">
        <f>IF(Boxes!S8=1,IF(Boxes!L5=3,Step!A119,0),0)</f>
        <v>0</v>
      </c>
      <c r="O18" s="30"/>
      <c r="P18" s="20"/>
      <c r="Q18" s="30"/>
      <c r="R18" s="50"/>
      <c r="S18" s="29"/>
      <c r="T18" s="35"/>
      <c r="U18" s="45"/>
      <c r="V18" s="46"/>
      <c r="W18" s="46"/>
      <c r="X18" s="46"/>
      <c r="Y18" s="47"/>
      <c r="Z18" s="48"/>
      <c r="AA18" s="48"/>
      <c r="AB18" s="49"/>
      <c r="AC18" s="36"/>
      <c r="AD18" s="3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2.5" customHeight="1" thickBot="1">
      <c r="A19" s="50"/>
      <c r="B19" s="29"/>
      <c r="C19" s="35"/>
      <c r="D19" s="66">
        <f>Goals!S21</f>
        <v>54</v>
      </c>
      <c r="E19" s="66">
        <f>Goals!X21</f>
        <v>24</v>
      </c>
      <c r="F19" s="66">
        <f>Goals!AC21</f>
        <v>48</v>
      </c>
      <c r="G19" s="67">
        <v>12</v>
      </c>
      <c r="H19" s="110" t="s">
        <v>87</v>
      </c>
      <c r="I19" s="129" t="s">
        <v>95</v>
      </c>
      <c r="J19" s="110"/>
      <c r="K19" s="121" t="s">
        <v>82</v>
      </c>
      <c r="L19" s="84"/>
      <c r="M19" s="78"/>
      <c r="N19" s="39">
        <f>IF(Boxes!S8=1,IF(Boxes!L5=2,Boxes!K4,0),0)</f>
        <v>0</v>
      </c>
      <c r="O19" s="30"/>
      <c r="P19" s="20"/>
      <c r="Q19" s="30"/>
      <c r="R19" s="50"/>
      <c r="S19" s="29"/>
      <c r="T19" s="35"/>
      <c r="U19" s="45"/>
      <c r="V19" s="46"/>
      <c r="W19" s="46"/>
      <c r="X19" s="46"/>
      <c r="Y19" s="47"/>
      <c r="Z19" s="48"/>
      <c r="AA19" s="48"/>
      <c r="AB19" s="49"/>
      <c r="AC19" s="36"/>
      <c r="AD19" s="3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2.5" customHeight="1" thickBot="1">
      <c r="A20" s="50"/>
      <c r="B20" s="29"/>
      <c r="C20" s="35"/>
      <c r="D20" s="29"/>
      <c r="E20" s="51"/>
      <c r="F20" s="51"/>
      <c r="G20" s="51"/>
      <c r="H20" s="127"/>
      <c r="I20" s="130" t="s">
        <v>108</v>
      </c>
      <c r="J20" s="128"/>
      <c r="K20" s="98"/>
      <c r="L20" s="82"/>
      <c r="M20" s="99"/>
      <c r="N20" s="76">
        <f>IF(Boxes!S8=1,IF(Boxes!L5=1,Matrix!C21,IF(Boxes!L5=4,VO2!A45,IF(Boxes!L5=5,'3M-Walk'!A27,0))),0)</f>
        <v>42</v>
      </c>
      <c r="O20" s="30"/>
      <c r="P20" s="20"/>
      <c r="Q20" s="30"/>
      <c r="R20" s="50"/>
      <c r="S20" s="29"/>
      <c r="T20" s="35"/>
      <c r="U20" s="45"/>
      <c r="V20" s="46"/>
      <c r="W20" s="46"/>
      <c r="X20" s="46"/>
      <c r="Y20" s="47"/>
      <c r="Z20" s="48"/>
      <c r="AA20" s="48"/>
      <c r="AB20" s="49"/>
      <c r="AC20" s="36"/>
      <c r="AD20" s="3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2.5" customHeight="1" thickBot="1">
      <c r="A21" s="50"/>
      <c r="B21" s="29"/>
      <c r="C21" s="20"/>
      <c r="D21" s="29"/>
      <c r="E21" s="51"/>
      <c r="F21" s="51"/>
      <c r="G21" s="51"/>
      <c r="H21" s="51"/>
      <c r="I21" s="131" t="s">
        <v>109</v>
      </c>
      <c r="J21" s="51"/>
      <c r="K21" s="51"/>
      <c r="L21" s="51"/>
      <c r="M21" s="34" t="s">
        <v>41</v>
      </c>
      <c r="N21" s="81">
        <f>Boxes!W10</f>
        <v>86.30000000000001</v>
      </c>
      <c r="O21" s="30"/>
      <c r="P21" s="20"/>
      <c r="Q21" s="30"/>
      <c r="R21" s="50"/>
      <c r="S21" s="29"/>
      <c r="T21" s="35"/>
      <c r="U21" s="45"/>
      <c r="V21" s="46"/>
      <c r="W21" s="46"/>
      <c r="X21" s="46"/>
      <c r="Y21" s="47"/>
      <c r="Z21" s="48"/>
      <c r="AA21" s="48"/>
      <c r="AB21" s="49"/>
      <c r="AC21" s="36"/>
      <c r="AD21" s="3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2.5" customHeight="1" thickBot="1">
      <c r="A22" s="50"/>
      <c r="B22" s="29"/>
      <c r="C22" s="20"/>
      <c r="D22" s="29"/>
      <c r="E22" s="51"/>
      <c r="F22" s="51"/>
      <c r="G22" s="51"/>
      <c r="H22" s="51"/>
      <c r="I22" s="51"/>
      <c r="J22" s="51"/>
      <c r="K22" s="51"/>
      <c r="L22" s="51"/>
      <c r="M22" s="77" t="s">
        <v>40</v>
      </c>
      <c r="N22" s="81" t="str">
        <f>IF(Boxes!V10=0,Boxes!X10,LOOKUP(N21,Matrix!D31:E34))</f>
        <v>Good</v>
      </c>
      <c r="O22" s="30"/>
      <c r="P22" s="21"/>
      <c r="Q22" s="30"/>
      <c r="R22" s="50"/>
      <c r="S22" s="29"/>
      <c r="T22" s="35"/>
      <c r="U22" s="45"/>
      <c r="V22" s="46"/>
      <c r="W22" s="46"/>
      <c r="X22" s="46"/>
      <c r="Y22" s="47"/>
      <c r="Z22" s="48"/>
      <c r="AA22" s="48"/>
      <c r="AB22" s="49"/>
      <c r="AC22" s="37"/>
      <c r="AD22" s="3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15" customHeight="1">
      <c r="A23" s="50"/>
      <c r="B23" s="29"/>
      <c r="C23" s="20"/>
      <c r="D23" s="2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0"/>
      <c r="P23" s="21"/>
      <c r="Q23" s="30"/>
      <c r="R23" s="50"/>
      <c r="S23" s="29"/>
      <c r="T23" s="35"/>
      <c r="U23" s="45"/>
      <c r="V23" s="46"/>
      <c r="W23" s="46"/>
      <c r="X23" s="46"/>
      <c r="Y23" s="47"/>
      <c r="Z23" s="48"/>
      <c r="AA23" s="48"/>
      <c r="AB23" s="49"/>
      <c r="AC23" s="37"/>
      <c r="AD23" s="3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12.75">
      <c r="A24" s="50"/>
      <c r="B24" s="29"/>
      <c r="C24" s="20"/>
      <c r="D24" s="202" t="s">
        <v>36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21"/>
      <c r="Q24" s="30"/>
      <c r="R24" s="50"/>
      <c r="S24" s="29"/>
      <c r="T24" s="35"/>
      <c r="U24" s="45"/>
      <c r="V24" s="46"/>
      <c r="W24" s="46"/>
      <c r="X24" s="46"/>
      <c r="Y24" s="47"/>
      <c r="Z24" s="48"/>
      <c r="AA24" s="48"/>
      <c r="AB24" s="49"/>
      <c r="AC24" s="37"/>
      <c r="AD24" s="3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2.75">
      <c r="A25" s="50"/>
      <c r="B25" s="29"/>
      <c r="C25" s="20"/>
      <c r="D25" s="205" t="s">
        <v>37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1"/>
      <c r="Q25" s="30"/>
      <c r="R25" s="50"/>
      <c r="S25" s="29"/>
      <c r="T25" s="35"/>
      <c r="U25" s="45"/>
      <c r="V25" s="46"/>
      <c r="W25" s="46"/>
      <c r="X25" s="46"/>
      <c r="Y25" s="47"/>
      <c r="Z25" s="48"/>
      <c r="AA25" s="48"/>
      <c r="AB25" s="49"/>
      <c r="AC25" s="37"/>
      <c r="AD25" s="3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12.75">
      <c r="A26" s="50"/>
      <c r="B26" s="29"/>
      <c r="C26" s="20"/>
      <c r="D26" s="191" t="s">
        <v>38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3"/>
      <c r="P26" s="21"/>
      <c r="Q26" s="30"/>
      <c r="R26" s="50"/>
      <c r="S26" s="29"/>
      <c r="T26" s="35"/>
      <c r="U26" s="45"/>
      <c r="V26" s="46"/>
      <c r="W26" s="46"/>
      <c r="X26" s="46"/>
      <c r="Y26" s="47"/>
      <c r="Z26" s="48"/>
      <c r="AA26" s="48"/>
      <c r="AB26" s="49"/>
      <c r="AC26" s="37"/>
      <c r="AD26" s="3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12.75">
      <c r="A27" s="50"/>
      <c r="B27" s="29"/>
      <c r="C27" s="20"/>
      <c r="D27" s="143" t="s">
        <v>39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21"/>
      <c r="Q27" s="30"/>
      <c r="R27" s="50"/>
      <c r="S27" s="29"/>
      <c r="T27" s="35"/>
      <c r="U27" s="45"/>
      <c r="V27" s="46"/>
      <c r="W27" s="46"/>
      <c r="X27" s="46"/>
      <c r="Y27" s="47"/>
      <c r="Z27" s="48"/>
      <c r="AA27" s="48"/>
      <c r="AB27" s="49"/>
      <c r="AC27" s="37"/>
      <c r="AD27" s="3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12.75" customHeight="1">
      <c r="A28" s="50"/>
      <c r="B28" s="29"/>
      <c r="C28" s="20"/>
      <c r="D28" s="182" t="s">
        <v>47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/>
      <c r="P28" s="21"/>
      <c r="Q28" s="30"/>
      <c r="R28" s="50"/>
      <c r="S28" s="29"/>
      <c r="T28" s="35"/>
      <c r="U28" s="45"/>
      <c r="V28" s="46"/>
      <c r="W28" s="46"/>
      <c r="X28" s="46"/>
      <c r="Y28" s="47"/>
      <c r="Z28" s="48"/>
      <c r="AA28" s="48"/>
      <c r="AB28" s="49"/>
      <c r="AC28" s="37"/>
      <c r="AD28" s="3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12.75" customHeight="1">
      <c r="A29" s="50"/>
      <c r="B29" s="29"/>
      <c r="C29" s="20"/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21"/>
      <c r="Q29" s="30"/>
      <c r="R29" s="50"/>
      <c r="S29" s="29"/>
      <c r="T29" s="35"/>
      <c r="U29" s="45"/>
      <c r="V29" s="46"/>
      <c r="W29" s="46"/>
      <c r="X29" s="46"/>
      <c r="Y29" s="47"/>
      <c r="Z29" s="48"/>
      <c r="AA29" s="48"/>
      <c r="AB29" s="49"/>
      <c r="AC29" s="37"/>
      <c r="AD29" s="3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12.75" customHeight="1">
      <c r="A30" s="50"/>
      <c r="B30" s="29"/>
      <c r="C30" s="20"/>
      <c r="D30" s="164" t="s">
        <v>48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6"/>
      <c r="P30" s="21"/>
      <c r="Q30" s="30"/>
      <c r="R30" s="50"/>
      <c r="S30" s="29"/>
      <c r="T30" s="35"/>
      <c r="U30" s="45"/>
      <c r="V30" s="46"/>
      <c r="W30" s="46"/>
      <c r="X30" s="46"/>
      <c r="Y30" s="47"/>
      <c r="Z30" s="48"/>
      <c r="AA30" s="48"/>
      <c r="AB30" s="49"/>
      <c r="AC30" s="37"/>
      <c r="AD30" s="3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13.5" thickBot="1">
      <c r="A31" s="50"/>
      <c r="B31" s="29"/>
      <c r="C31" s="20"/>
      <c r="D31" s="167" t="s">
        <v>49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21"/>
      <c r="Q31" s="30"/>
      <c r="R31" s="50"/>
      <c r="S31" s="29"/>
      <c r="T31" s="35"/>
      <c r="U31" s="45"/>
      <c r="V31" s="46"/>
      <c r="W31" s="46"/>
      <c r="X31" s="46"/>
      <c r="Y31" s="47"/>
      <c r="Z31" s="48"/>
      <c r="AA31" s="48"/>
      <c r="AB31" s="49"/>
      <c r="AC31" s="37"/>
      <c r="AD31" s="3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4.5" customHeight="1" thickBot="1">
      <c r="A32" s="50"/>
      <c r="B32" s="29"/>
      <c r="C32" s="2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4"/>
      <c r="Q32" s="30"/>
      <c r="R32" s="50"/>
      <c r="S32" s="29"/>
      <c r="T32" s="25"/>
      <c r="U32" s="38"/>
      <c r="V32" s="38"/>
      <c r="W32" s="38"/>
      <c r="X32" s="38"/>
      <c r="Y32" s="38"/>
      <c r="Z32" s="38"/>
      <c r="AA32" s="38"/>
      <c r="AB32" s="38"/>
      <c r="AC32" s="24"/>
      <c r="AD32" s="3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4.5" customHeight="1" thickBot="1">
      <c r="A33" s="5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50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2.75">
      <c r="A34" s="50"/>
      <c r="B34" s="50"/>
      <c r="C34" s="50"/>
      <c r="D34" s="161" t="s">
        <v>50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79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12.75">
      <c r="A35" s="50"/>
      <c r="B35" s="50"/>
      <c r="C35" s="50"/>
      <c r="D35" s="161" t="s">
        <v>51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7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12.75">
      <c r="A36" s="50"/>
      <c r="B36" s="50"/>
      <c r="C36" s="50"/>
      <c r="D36" s="161" t="s">
        <v>53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79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12.75">
      <c r="A37" s="50"/>
      <c r="B37" s="50"/>
      <c r="C37" s="50"/>
      <c r="D37" s="161" t="s">
        <v>67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12.75">
      <c r="A38" s="50"/>
      <c r="B38" s="50"/>
      <c r="C38" s="50"/>
      <c r="D38" s="161" t="s">
        <v>69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2.75">
      <c r="A39" s="50"/>
      <c r="B39" s="50"/>
      <c r="C39" s="50"/>
      <c r="D39" s="161" t="s">
        <v>68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12.75">
      <c r="A40" s="50"/>
      <c r="B40" s="50"/>
      <c r="C40" s="50"/>
      <c r="D40" s="161" t="s">
        <v>75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12.75">
      <c r="A41" s="50"/>
      <c r="B41" s="50"/>
      <c r="C41" s="50"/>
      <c r="D41" s="161" t="s">
        <v>76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12.75">
      <c r="A42" s="50"/>
      <c r="B42" s="50"/>
      <c r="C42" s="50"/>
      <c r="D42" s="208" t="s">
        <v>94</v>
      </c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12.75">
      <c r="A43" s="50"/>
      <c r="B43" s="50"/>
      <c r="C43" s="50"/>
      <c r="D43" s="161" t="s">
        <v>77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12.75">
      <c r="A44" s="50"/>
      <c r="B44" s="50"/>
      <c r="C44" s="50"/>
      <c r="D44" s="161" t="s">
        <v>78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12.75">
      <c r="A45" s="50"/>
      <c r="B45" s="50"/>
      <c r="C45" s="50"/>
      <c r="D45" s="161" t="s">
        <v>80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12.75">
      <c r="A46" s="50"/>
      <c r="B46" s="50"/>
      <c r="C46" s="50"/>
      <c r="D46" s="161" t="s">
        <v>84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12.75">
      <c r="A47" s="50"/>
      <c r="B47" s="50"/>
      <c r="C47" s="50"/>
      <c r="D47" s="161" t="s">
        <v>111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</sheetData>
  <sheetProtection/>
  <mergeCells count="40">
    <mergeCell ref="D47:AA47"/>
    <mergeCell ref="D41:AA41"/>
    <mergeCell ref="D44:AA44"/>
    <mergeCell ref="D25:O25"/>
    <mergeCell ref="D42:AA42"/>
    <mergeCell ref="D43:AA43"/>
    <mergeCell ref="D37:AA37"/>
    <mergeCell ref="E8:E11"/>
    <mergeCell ref="D8:D11"/>
    <mergeCell ref="G8:G11"/>
    <mergeCell ref="D26:O26"/>
    <mergeCell ref="D17:G17"/>
    <mergeCell ref="F8:F11"/>
    <mergeCell ref="H8:H9"/>
    <mergeCell ref="E12:E14"/>
    <mergeCell ref="D24:O24"/>
    <mergeCell ref="U4:AB4"/>
    <mergeCell ref="V6:W6"/>
    <mergeCell ref="Y6:AB6"/>
    <mergeCell ref="D5:O5"/>
    <mergeCell ref="D4:O4"/>
    <mergeCell ref="D6:O6"/>
    <mergeCell ref="D46:AA46"/>
    <mergeCell ref="D45:AA45"/>
    <mergeCell ref="D40:AA40"/>
    <mergeCell ref="D39:AA39"/>
    <mergeCell ref="D38:AA38"/>
    <mergeCell ref="D27:O27"/>
    <mergeCell ref="D30:O30"/>
    <mergeCell ref="D36:W36"/>
    <mergeCell ref="D31:O31"/>
    <mergeCell ref="D29:O29"/>
    <mergeCell ref="D34:W34"/>
    <mergeCell ref="D35:W35"/>
    <mergeCell ref="D28:O28"/>
    <mergeCell ref="F12:F14"/>
    <mergeCell ref="G12:G14"/>
    <mergeCell ref="D12:D14"/>
    <mergeCell ref="N13:N14"/>
    <mergeCell ref="K13:L14"/>
  </mergeCells>
  <conditionalFormatting sqref="N21">
    <cfRule type="cellIs" priority="1" dxfId="0" operator="between" stopIfTrue="1">
      <formula>0</formula>
      <formula>69.99</formula>
    </cfRule>
    <cfRule type="cellIs" priority="2" dxfId="1" operator="between" stopIfTrue="1">
      <formula>70</formula>
      <formula>74.99</formula>
    </cfRule>
    <cfRule type="cellIs" priority="3" dxfId="2" operator="between" stopIfTrue="1">
      <formula>75</formula>
      <formula>89.99</formula>
    </cfRule>
  </conditionalFormatting>
  <conditionalFormatting sqref="N22">
    <cfRule type="cellIs" priority="4" dxfId="0" operator="equal" stopIfTrue="1">
      <formula>"Poor"</formula>
    </cfRule>
    <cfRule type="cellIs" priority="5" dxfId="1" operator="equal" stopIfTrue="1">
      <formula>"Marginal"</formula>
    </cfRule>
    <cfRule type="cellIs" priority="6" dxfId="2" operator="equal" stopIfTrue="1">
      <formula>"Good"</formula>
    </cfRule>
  </conditionalFormatting>
  <hyperlinks>
    <hyperlink ref="D31:L31" r:id="rId1" display="matthew.hammock@goodfellow.af.mil"/>
    <hyperlink ref="D6:O6" r:id="rId2" display="Updates at http://members.cox.net/tools.hammock"/>
    <hyperlink ref="D5:O5" r:id="rId3" display="(Not Official, but based on AFI 10-248, ANGI 10-248, and AFI10-248AFRCsup1)"/>
  </hyperlinks>
  <printOptions/>
  <pageMargins left="0.5" right="0.5" top="1" bottom="1" header="0.5" footer="0.5"/>
  <pageSetup horizontalDpi="600" verticalDpi="600" orientation="landscape" r:id="rId7"/>
  <drawing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J49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0" width="6.7109375" style="9" bestFit="1" customWidth="1"/>
    <col min="12" max="12" width="3.8515625" style="0" customWidth="1"/>
    <col min="13" max="13" width="5.7109375" style="0" bestFit="1" customWidth="1"/>
    <col min="14" max="14" width="3.8515625" style="0" customWidth="1"/>
    <col min="15" max="15" width="6.7109375" style="0" bestFit="1" customWidth="1"/>
    <col min="17" max="20" width="3.00390625" style="0" bestFit="1" customWidth="1"/>
    <col min="21" max="21" width="6.7109375" style="0" bestFit="1" customWidth="1"/>
    <col min="23" max="23" width="3.00390625" style="0" bestFit="1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>
        <v>0</v>
      </c>
      <c r="B3">
        <v>0</v>
      </c>
      <c r="C3">
        <v>9</v>
      </c>
      <c r="D3">
        <v>36</v>
      </c>
      <c r="E3">
        <f>IF((Boxes!$C$3+(Boxes!$D$3/60))&lt;=(C3+(D3/60)),IF((Boxes!$C$3+(Boxes!$D$3/60))&gt;=(A3+(B3/60)),F3,0),0)</f>
        <v>0</v>
      </c>
      <c r="F3" s="2">
        <v>50</v>
      </c>
      <c r="G3" s="17">
        <v>8</v>
      </c>
      <c r="H3" s="17">
        <v>1</v>
      </c>
      <c r="I3" s="17">
        <v>27</v>
      </c>
      <c r="J3" s="17">
        <v>2</v>
      </c>
    </row>
    <row r="4" spans="1:10" ht="12.75">
      <c r="A4">
        <f aca="true" t="shared" si="0" ref="A4:A23">C3</f>
        <v>9</v>
      </c>
      <c r="B4">
        <f aca="true" t="shared" si="1" ref="B4:B23">D3+1</f>
        <v>37</v>
      </c>
      <c r="C4">
        <v>9</v>
      </c>
      <c r="D4">
        <v>48</v>
      </c>
      <c r="E4">
        <f>IF((Boxes!$C$3+(Boxes!$D$3/60))&lt;=(C4+(D4/60)),IF((Boxes!$C$3+(Boxes!$D$3/60))&gt;=(A4+(B4/60)),F4,0),0)</f>
        <v>0</v>
      </c>
      <c r="F4" s="2">
        <v>47.5</v>
      </c>
      <c r="G4" s="17">
        <v>10</v>
      </c>
      <c r="H4" s="17">
        <v>2</v>
      </c>
      <c r="I4" s="17">
        <v>28</v>
      </c>
      <c r="J4" s="17">
        <v>4</v>
      </c>
    </row>
    <row r="5" spans="1:10" ht="12.75">
      <c r="A5">
        <f t="shared" si="0"/>
        <v>9</v>
      </c>
      <c r="B5">
        <f t="shared" si="1"/>
        <v>49</v>
      </c>
      <c r="C5">
        <v>10</v>
      </c>
      <c r="D5">
        <v>12</v>
      </c>
      <c r="E5">
        <f>IF((Boxes!$C$3+(Boxes!$D$3/60))&lt;=(C5+(D5/60)),IF((Boxes!$C$3+(Boxes!$D$3/60))&gt;=(A5+(B5/60)),F5,0),0)</f>
        <v>0</v>
      </c>
      <c r="F5" s="2">
        <v>45</v>
      </c>
      <c r="G5" s="17">
        <v>12</v>
      </c>
      <c r="H5" s="17">
        <v>3</v>
      </c>
      <c r="I5" s="17">
        <v>30</v>
      </c>
      <c r="J5" s="17">
        <v>6</v>
      </c>
    </row>
    <row r="6" spans="1:10" ht="12.75">
      <c r="A6">
        <f t="shared" si="0"/>
        <v>10</v>
      </c>
      <c r="B6">
        <f t="shared" si="1"/>
        <v>13</v>
      </c>
      <c r="C6">
        <v>10</v>
      </c>
      <c r="D6">
        <v>36</v>
      </c>
      <c r="E6">
        <f>IF((Boxes!$C$3+(Boxes!$D$3/60))&lt;=(C6+(D6/60)),IF((Boxes!$C$3+(Boxes!$D$3/60))&gt;=(A6+(B6/60)),F6,0),0)</f>
        <v>0</v>
      </c>
      <c r="F6" s="2">
        <v>43.5</v>
      </c>
      <c r="G6" s="17">
        <v>14</v>
      </c>
      <c r="H6" s="17">
        <v>4</v>
      </c>
      <c r="I6" s="17">
        <v>32</v>
      </c>
      <c r="J6" s="17">
        <v>7</v>
      </c>
    </row>
    <row r="7" spans="1:10" ht="12.75">
      <c r="A7">
        <f t="shared" si="0"/>
        <v>10</v>
      </c>
      <c r="B7">
        <f t="shared" si="1"/>
        <v>37</v>
      </c>
      <c r="C7">
        <v>11</v>
      </c>
      <c r="D7">
        <v>6</v>
      </c>
      <c r="E7">
        <f>IF((Boxes!$C$3+(Boxes!$D$3/60))&lt;=(C7+(D7/60)),IF((Boxes!$C$3+(Boxes!$D$3/60))&gt;=(A7+(B7/60)),F7,0),0)</f>
        <v>42</v>
      </c>
      <c r="F7" s="2">
        <v>42</v>
      </c>
      <c r="G7" s="17">
        <v>15</v>
      </c>
      <c r="H7" s="17">
        <v>5</v>
      </c>
      <c r="I7" s="17">
        <v>33</v>
      </c>
      <c r="J7" s="17">
        <v>7.1</v>
      </c>
    </row>
    <row r="8" spans="1:10" ht="12.75">
      <c r="A8">
        <f t="shared" si="0"/>
        <v>11</v>
      </c>
      <c r="B8">
        <f t="shared" si="1"/>
        <v>7</v>
      </c>
      <c r="C8">
        <v>11</v>
      </c>
      <c r="D8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17</v>
      </c>
      <c r="H8" s="17">
        <v>6</v>
      </c>
      <c r="I8" s="17">
        <v>35</v>
      </c>
      <c r="J8" s="17">
        <v>7.2</v>
      </c>
    </row>
    <row r="9" spans="1:10" ht="12.75">
      <c r="A9">
        <f t="shared" si="0"/>
        <v>11</v>
      </c>
      <c r="B9">
        <f t="shared" si="1"/>
        <v>37</v>
      </c>
      <c r="C9">
        <v>12</v>
      </c>
      <c r="D9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19</v>
      </c>
      <c r="H9" s="17">
        <v>7</v>
      </c>
      <c r="I9" s="17">
        <v>36</v>
      </c>
      <c r="J9" s="17">
        <v>7.3</v>
      </c>
    </row>
    <row r="10" spans="1:10" ht="12.75">
      <c r="A10">
        <f t="shared" si="0"/>
        <v>12</v>
      </c>
      <c r="B10">
        <f t="shared" si="1"/>
        <v>13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21</v>
      </c>
      <c r="H10" s="17">
        <v>7.1</v>
      </c>
      <c r="I10" s="17">
        <v>38</v>
      </c>
      <c r="J10" s="17">
        <v>7.4</v>
      </c>
    </row>
    <row r="11" spans="1:10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24</v>
      </c>
      <c r="H11" s="17">
        <v>7.2</v>
      </c>
      <c r="I11" s="17">
        <v>40</v>
      </c>
      <c r="J11" s="17">
        <v>7.5</v>
      </c>
    </row>
    <row r="12" spans="1:10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27</v>
      </c>
      <c r="H12" s="17">
        <v>7.3</v>
      </c>
      <c r="I12" s="17">
        <v>42</v>
      </c>
      <c r="J12" s="17">
        <v>7.75</v>
      </c>
    </row>
    <row r="13" spans="1:10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30</v>
      </c>
      <c r="H13" s="17">
        <v>7.4</v>
      </c>
      <c r="I13" s="17">
        <v>44</v>
      </c>
      <c r="J13" s="17">
        <v>8</v>
      </c>
    </row>
    <row r="14" spans="1:10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7">
        <v>33</v>
      </c>
      <c r="H14" s="17">
        <v>7.5</v>
      </c>
      <c r="I14" s="17">
        <v>46</v>
      </c>
      <c r="J14" s="17">
        <v>8.25</v>
      </c>
    </row>
    <row r="15" spans="1:10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7">
        <v>37</v>
      </c>
      <c r="H15" s="17">
        <v>7.75</v>
      </c>
      <c r="I15" s="17">
        <v>48</v>
      </c>
      <c r="J15" s="17">
        <v>8.5</v>
      </c>
    </row>
    <row r="16" spans="1:10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7">
        <v>41</v>
      </c>
      <c r="H16" s="17">
        <v>8</v>
      </c>
      <c r="I16" s="17">
        <v>50</v>
      </c>
      <c r="J16" s="17">
        <v>8.75</v>
      </c>
    </row>
    <row r="17" spans="1:10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7">
        <v>45</v>
      </c>
      <c r="H17" s="17">
        <v>8.25</v>
      </c>
      <c r="I17" s="17">
        <v>52</v>
      </c>
      <c r="J17" s="17">
        <v>9</v>
      </c>
    </row>
    <row r="18" spans="1:10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49</v>
      </c>
      <c r="H18" s="17">
        <v>8.5</v>
      </c>
      <c r="I18" s="17">
        <v>53</v>
      </c>
      <c r="J18" s="17">
        <v>9.5</v>
      </c>
    </row>
    <row r="19" spans="1:10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7">
        <v>52</v>
      </c>
      <c r="H19" s="17">
        <v>8.75</v>
      </c>
      <c r="I19" s="17">
        <v>55</v>
      </c>
      <c r="J19" s="17">
        <v>10</v>
      </c>
    </row>
    <row r="20" spans="1:10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7">
        <v>57</v>
      </c>
      <c r="H20" s="17">
        <v>9</v>
      </c>
      <c r="I20" s="17"/>
      <c r="J20" s="17"/>
    </row>
    <row r="21" spans="1:10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7">
        <v>59</v>
      </c>
      <c r="H21" s="17">
        <v>9.25</v>
      </c>
      <c r="I21" s="18"/>
      <c r="J21" s="18"/>
    </row>
    <row r="22" spans="1:10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7">
        <v>60</v>
      </c>
      <c r="H22" s="17">
        <v>9.5</v>
      </c>
      <c r="I22" s="18"/>
      <c r="J22" s="18"/>
    </row>
    <row r="23" spans="1:10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7">
        <v>61</v>
      </c>
      <c r="H23" s="17">
        <v>9.75</v>
      </c>
      <c r="I23" s="18"/>
      <c r="J23" s="18"/>
    </row>
    <row r="24" spans="1:10" ht="12.75">
      <c r="A24">
        <f>C23</f>
        <v>21</v>
      </c>
      <c r="B24">
        <f>D23+1</f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62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  <row r="30" spans="8:9" ht="12.75">
      <c r="H30" s="10"/>
      <c r="I30" s="10"/>
    </row>
    <row r="31" spans="8:9" ht="12.75">
      <c r="H31" s="10"/>
      <c r="I31" s="10"/>
    </row>
    <row r="32" spans="8:9" ht="12.75">
      <c r="H32" s="10"/>
      <c r="I32" s="10"/>
    </row>
    <row r="33" spans="8:9" ht="12.75">
      <c r="H33" s="10"/>
      <c r="I33" s="10"/>
    </row>
    <row r="34" spans="8:9" ht="12.75">
      <c r="H34" s="10"/>
      <c r="I34" s="10"/>
    </row>
    <row r="35" spans="8:9" ht="12.75">
      <c r="H35" s="10"/>
      <c r="I35" s="10"/>
    </row>
    <row r="36" spans="8:9" ht="12.75">
      <c r="H36" s="10"/>
      <c r="I36" s="10"/>
    </row>
    <row r="37" spans="8:9" ht="12.75">
      <c r="H37" s="10"/>
      <c r="I37" s="10"/>
    </row>
    <row r="38" spans="8:9" ht="12.75">
      <c r="H38" s="10"/>
      <c r="I38" s="10"/>
    </row>
    <row r="39" spans="8:9" ht="12.75">
      <c r="H39" s="10"/>
      <c r="I39" s="10"/>
    </row>
    <row r="40" spans="8:9" ht="12.75">
      <c r="H40" s="10"/>
      <c r="I40" s="10"/>
    </row>
    <row r="41" spans="8:9" ht="12.75">
      <c r="H41" s="10"/>
      <c r="I41" s="10"/>
    </row>
    <row r="42" spans="8:9" ht="12.75">
      <c r="H42" s="10"/>
      <c r="I42" s="10"/>
    </row>
    <row r="43" spans="8:9" ht="12.75">
      <c r="H43" s="10"/>
      <c r="I43" s="10"/>
    </row>
    <row r="44" spans="8:9" ht="12.75">
      <c r="H44" s="10"/>
      <c r="I44" s="10"/>
    </row>
    <row r="45" spans="8:9" ht="12.75">
      <c r="H45" s="10"/>
      <c r="I45" s="10"/>
    </row>
    <row r="46" spans="8:9" ht="12.75">
      <c r="H46" s="10"/>
      <c r="I46" s="10"/>
    </row>
    <row r="47" spans="8:9" ht="12.75">
      <c r="H47" s="10"/>
      <c r="I47" s="10"/>
    </row>
    <row r="48" spans="8:9" ht="12.75">
      <c r="H48" s="10"/>
      <c r="I48" s="10"/>
    </row>
    <row r="49" spans="8:9" ht="12.75">
      <c r="H49" s="10"/>
      <c r="I49" s="1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J26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10" width="6.7109375" style="0" bestFit="1" customWidth="1"/>
  </cols>
  <sheetData>
    <row r="1" spans="7:10" ht="12.75">
      <c r="G1" s="2"/>
      <c r="H1" s="2"/>
      <c r="I1" s="2"/>
      <c r="J1" s="2"/>
    </row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>
        <v>0</v>
      </c>
      <c r="B3">
        <v>0</v>
      </c>
      <c r="C3">
        <v>9</v>
      </c>
      <c r="D3">
        <v>36</v>
      </c>
      <c r="E3">
        <f>IF((Boxes!$C$3+(Boxes!$D$3/60))&lt;=(C3+(D3/60)),IF((Boxes!$C$3+(Boxes!$D$3/60))&gt;=(A3+(B3/60)),F3,0),0)</f>
        <v>0</v>
      </c>
      <c r="F3" s="2">
        <v>50</v>
      </c>
      <c r="G3" s="17">
        <v>7</v>
      </c>
      <c r="H3" s="17">
        <v>1</v>
      </c>
      <c r="I3" s="17">
        <v>25</v>
      </c>
      <c r="J3" s="17">
        <v>2</v>
      </c>
    </row>
    <row r="4" spans="1:10" ht="12.75">
      <c r="A4">
        <f aca="true" t="shared" si="0" ref="A4:A23">C3</f>
        <v>9</v>
      </c>
      <c r="B4">
        <f aca="true" t="shared" si="1" ref="B4:B23">D3+1</f>
        <v>37</v>
      </c>
      <c r="C4">
        <v>9</v>
      </c>
      <c r="D4">
        <v>48</v>
      </c>
      <c r="E4">
        <f>IF((Boxes!$C$3+(Boxes!$D$3/60))&lt;=(C4+(D4/60)),IF((Boxes!$C$3+(Boxes!$D$3/60))&gt;=(A4+(B4/60)),F4,0),0)</f>
        <v>0</v>
      </c>
      <c r="F4" s="2">
        <v>47.5</v>
      </c>
      <c r="G4" s="17">
        <v>9</v>
      </c>
      <c r="H4" s="17">
        <v>2</v>
      </c>
      <c r="I4" s="17">
        <v>27</v>
      </c>
      <c r="J4" s="17">
        <v>4</v>
      </c>
    </row>
    <row r="5" spans="1:10" ht="12.75">
      <c r="A5">
        <f t="shared" si="0"/>
        <v>9</v>
      </c>
      <c r="B5">
        <f t="shared" si="1"/>
        <v>49</v>
      </c>
      <c r="C5">
        <v>10</v>
      </c>
      <c r="D5">
        <v>12</v>
      </c>
      <c r="E5">
        <f>IF((Boxes!$C$3+(Boxes!$D$3/60))&lt;=(C5+(D5/60)),IF((Boxes!$C$3+(Boxes!$D$3/60))&gt;=(A5+(B5/60)),F5,0),0)</f>
        <v>0</v>
      </c>
      <c r="F5" s="2">
        <v>45</v>
      </c>
      <c r="G5" s="17">
        <v>10</v>
      </c>
      <c r="H5" s="17">
        <v>3</v>
      </c>
      <c r="I5" s="17">
        <v>28</v>
      </c>
      <c r="J5" s="17">
        <v>6</v>
      </c>
    </row>
    <row r="6" spans="1:10" ht="12.75">
      <c r="A6">
        <f t="shared" si="0"/>
        <v>10</v>
      </c>
      <c r="B6">
        <f t="shared" si="1"/>
        <v>13</v>
      </c>
      <c r="C6">
        <v>10</v>
      </c>
      <c r="D6">
        <v>36</v>
      </c>
      <c r="E6">
        <f>IF((Boxes!$C$3+(Boxes!$D$3/60))&lt;=(C6+(D6/60)),IF((Boxes!$C$3+(Boxes!$D$3/60))&gt;=(A6+(B6/60)),F6,0),0)</f>
        <v>0</v>
      </c>
      <c r="F6" s="2">
        <v>43.5</v>
      </c>
      <c r="G6" s="17">
        <v>11</v>
      </c>
      <c r="H6" s="17">
        <v>4</v>
      </c>
      <c r="I6" s="17">
        <v>30</v>
      </c>
      <c r="J6" s="17">
        <v>7</v>
      </c>
    </row>
    <row r="7" spans="1:10" ht="12.75">
      <c r="A7">
        <f t="shared" si="0"/>
        <v>10</v>
      </c>
      <c r="B7">
        <f t="shared" si="1"/>
        <v>37</v>
      </c>
      <c r="C7">
        <v>11</v>
      </c>
      <c r="D7">
        <v>6</v>
      </c>
      <c r="E7">
        <f>IF((Boxes!$C$3+(Boxes!$D$3/60))&lt;=(C7+(D7/60)),IF((Boxes!$C$3+(Boxes!$D$3/60))&gt;=(A7+(B7/60)),F7,0),0)</f>
        <v>42</v>
      </c>
      <c r="F7" s="2">
        <v>42</v>
      </c>
      <c r="G7" s="17">
        <v>13</v>
      </c>
      <c r="H7" s="17">
        <v>5</v>
      </c>
      <c r="I7" s="17">
        <v>31</v>
      </c>
      <c r="J7" s="17">
        <v>7.1</v>
      </c>
    </row>
    <row r="8" spans="1:10" ht="12.75">
      <c r="A8">
        <f t="shared" si="0"/>
        <v>11</v>
      </c>
      <c r="B8">
        <f t="shared" si="1"/>
        <v>7</v>
      </c>
      <c r="C8">
        <v>11</v>
      </c>
      <c r="D8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15</v>
      </c>
      <c r="H8" s="17">
        <v>6</v>
      </c>
      <c r="I8" s="17">
        <v>33</v>
      </c>
      <c r="J8" s="17">
        <v>7.2</v>
      </c>
    </row>
    <row r="9" spans="1:10" ht="12.75">
      <c r="A9">
        <f t="shared" si="0"/>
        <v>11</v>
      </c>
      <c r="B9">
        <f t="shared" si="1"/>
        <v>37</v>
      </c>
      <c r="C9">
        <v>12</v>
      </c>
      <c r="D9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17</v>
      </c>
      <c r="H9" s="17">
        <v>7</v>
      </c>
      <c r="I9" s="17">
        <v>34</v>
      </c>
      <c r="J9" s="17">
        <v>7.3</v>
      </c>
    </row>
    <row r="10" spans="1:10" ht="12.75">
      <c r="A10">
        <f t="shared" si="0"/>
        <v>12</v>
      </c>
      <c r="B10">
        <f t="shared" si="1"/>
        <v>13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20</v>
      </c>
      <c r="H10" s="17">
        <v>7.1</v>
      </c>
      <c r="I10" s="17">
        <v>36</v>
      </c>
      <c r="J10" s="17">
        <v>7.4</v>
      </c>
    </row>
    <row r="11" spans="1:10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23</v>
      </c>
      <c r="H11" s="17">
        <v>7.2</v>
      </c>
      <c r="I11" s="17">
        <v>38</v>
      </c>
      <c r="J11" s="17">
        <v>7.5</v>
      </c>
    </row>
    <row r="12" spans="1:10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25</v>
      </c>
      <c r="H12" s="17">
        <v>7.3</v>
      </c>
      <c r="I12" s="17">
        <v>40</v>
      </c>
      <c r="J12" s="17">
        <v>7.75</v>
      </c>
    </row>
    <row r="13" spans="1:10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27</v>
      </c>
      <c r="H13" s="17">
        <v>7.4</v>
      </c>
      <c r="I13" s="17">
        <v>42</v>
      </c>
      <c r="J13" s="17">
        <v>8</v>
      </c>
    </row>
    <row r="14" spans="1:10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7">
        <v>30</v>
      </c>
      <c r="H14" s="17">
        <v>7.5</v>
      </c>
      <c r="I14" s="17">
        <v>44</v>
      </c>
      <c r="J14" s="17">
        <v>8.25</v>
      </c>
    </row>
    <row r="15" spans="1:10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7">
        <v>34</v>
      </c>
      <c r="H15" s="17">
        <v>7.75</v>
      </c>
      <c r="I15" s="17">
        <v>46</v>
      </c>
      <c r="J15" s="17">
        <v>8.5</v>
      </c>
    </row>
    <row r="16" spans="1:10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7">
        <v>37</v>
      </c>
      <c r="H16" s="17">
        <v>8</v>
      </c>
      <c r="I16" s="17">
        <v>48</v>
      </c>
      <c r="J16" s="17">
        <v>8.75</v>
      </c>
    </row>
    <row r="17" spans="1:10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7">
        <v>41</v>
      </c>
      <c r="H17" s="17">
        <v>8.25</v>
      </c>
      <c r="I17" s="17">
        <v>50</v>
      </c>
      <c r="J17" s="17">
        <v>9</v>
      </c>
    </row>
    <row r="18" spans="1:10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45</v>
      </c>
      <c r="H18" s="17">
        <v>8.5</v>
      </c>
      <c r="I18" s="17">
        <v>51</v>
      </c>
      <c r="J18" s="17">
        <v>9.5</v>
      </c>
    </row>
    <row r="19" spans="1:10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7">
        <v>48</v>
      </c>
      <c r="H19" s="17">
        <v>8.75</v>
      </c>
      <c r="I19" s="17">
        <v>53</v>
      </c>
      <c r="J19" s="17">
        <v>10</v>
      </c>
    </row>
    <row r="20" spans="1:10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7">
        <v>52</v>
      </c>
      <c r="H20" s="17">
        <v>9</v>
      </c>
      <c r="I20" s="17"/>
      <c r="J20" s="17"/>
    </row>
    <row r="21" spans="1:10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7">
        <v>54</v>
      </c>
      <c r="H21" s="17">
        <v>9.25</v>
      </c>
      <c r="I21" s="18"/>
      <c r="J21" s="18"/>
    </row>
    <row r="22" spans="1:10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7">
        <v>55</v>
      </c>
      <c r="H22" s="17">
        <v>9.5</v>
      </c>
      <c r="I22" s="18"/>
      <c r="J22" s="18"/>
    </row>
    <row r="23" spans="1:10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7">
        <v>56</v>
      </c>
      <c r="H23" s="17">
        <v>9.75</v>
      </c>
      <c r="I23" s="18"/>
      <c r="J23" s="18"/>
    </row>
    <row r="24" spans="1:10" ht="12.75">
      <c r="A24">
        <f>C23</f>
        <v>21</v>
      </c>
      <c r="B24">
        <f>D23+1</f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57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  <row r="26" spans="7:10" ht="12.75">
      <c r="G26" s="9"/>
      <c r="H26" s="9"/>
      <c r="I26" s="9"/>
      <c r="J26" s="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2:J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10" width="6.7109375" style="0" bestFit="1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>
        <v>0</v>
      </c>
      <c r="B3">
        <v>0</v>
      </c>
      <c r="C3">
        <v>9</v>
      </c>
      <c r="D3">
        <v>48</v>
      </c>
      <c r="E3">
        <f>IF((Boxes!$C$3+(Boxes!$D$3/60))&lt;=(C3+(D3/60)),IF((Boxes!$C$3+(Boxes!$D$3/60))&gt;=(A3+(B3/60)),F3,0),0)</f>
        <v>0</v>
      </c>
      <c r="F3" s="2">
        <v>50</v>
      </c>
      <c r="G3" s="17">
        <v>5</v>
      </c>
      <c r="H3" s="17">
        <v>1</v>
      </c>
      <c r="I3" s="17">
        <v>23</v>
      </c>
      <c r="J3" s="17">
        <v>2</v>
      </c>
    </row>
    <row r="4" spans="1:10" ht="12.75">
      <c r="A4">
        <f>C3</f>
        <v>9</v>
      </c>
      <c r="B4">
        <f>D3+1</f>
        <v>49</v>
      </c>
      <c r="C4">
        <v>10</v>
      </c>
      <c r="D4">
        <v>12</v>
      </c>
      <c r="E4">
        <f>IF((Boxes!$C$3+(Boxes!$D$3/60))&lt;=(C4+(D4/60)),IF((Boxes!$C$3+(Boxes!$D$3/60))&gt;=(A4+(B4/60)),F4,0),0)</f>
        <v>0</v>
      </c>
      <c r="F4" s="2">
        <v>47.5</v>
      </c>
      <c r="G4" s="17">
        <v>7</v>
      </c>
      <c r="H4" s="17">
        <v>2</v>
      </c>
      <c r="I4" s="17">
        <v>25</v>
      </c>
      <c r="J4" s="17">
        <v>4</v>
      </c>
    </row>
    <row r="5" spans="1:10" ht="12.75">
      <c r="A5">
        <f aca="true" t="shared" si="0" ref="A5:A24">C4</f>
        <v>10</v>
      </c>
      <c r="B5">
        <f aca="true" t="shared" si="1" ref="B5:B24">D4+1</f>
        <v>13</v>
      </c>
      <c r="C5">
        <v>10</v>
      </c>
      <c r="D5">
        <v>24</v>
      </c>
      <c r="E5">
        <f>IF((Boxes!$C$3+(Boxes!$D$3/60))&lt;=(C5+(D5/60)),IF((Boxes!$C$3+(Boxes!$D$3/60))&gt;=(A5+(B5/60)),F5,0),0)</f>
        <v>0</v>
      </c>
      <c r="F5" s="2">
        <v>45</v>
      </c>
      <c r="G5" s="17">
        <v>8</v>
      </c>
      <c r="H5" s="17">
        <v>3</v>
      </c>
      <c r="I5" s="17">
        <v>26</v>
      </c>
      <c r="J5" s="17">
        <v>6</v>
      </c>
    </row>
    <row r="6" spans="1:10" ht="12.75">
      <c r="A6">
        <f t="shared" si="0"/>
        <v>10</v>
      </c>
      <c r="B6">
        <f t="shared" si="1"/>
        <v>25</v>
      </c>
      <c r="C6">
        <v>10</v>
      </c>
      <c r="D6">
        <v>54</v>
      </c>
      <c r="E6">
        <f>IF((Boxes!$C$3+(Boxes!$D$3/60))&lt;=(C6+(D6/60)),IF((Boxes!$C$3+(Boxes!$D$3/60))&gt;=(A6+(B6/60)),F6,0),0)</f>
        <v>0</v>
      </c>
      <c r="F6" s="2">
        <v>43.5</v>
      </c>
      <c r="G6" s="17">
        <v>10</v>
      </c>
      <c r="H6" s="17">
        <v>4</v>
      </c>
      <c r="I6" s="17">
        <v>28</v>
      </c>
      <c r="J6" s="17">
        <v>7</v>
      </c>
    </row>
    <row r="7" spans="1:10" ht="12.75">
      <c r="A7">
        <f t="shared" si="0"/>
        <v>10</v>
      </c>
      <c r="B7">
        <f t="shared" si="1"/>
        <v>55</v>
      </c>
      <c r="C7">
        <v>11</v>
      </c>
      <c r="D7">
        <v>24</v>
      </c>
      <c r="E7">
        <f>IF((Boxes!$C$3+(Boxes!$D$3/60))&lt;=(C7+(D7/60)),IF((Boxes!$C$3+(Boxes!$D$3/60))&gt;=(A7+(B7/60)),F7,0),0)</f>
        <v>42</v>
      </c>
      <c r="F7" s="2">
        <v>42</v>
      </c>
      <c r="G7" s="17">
        <v>12</v>
      </c>
      <c r="H7" s="17">
        <v>5</v>
      </c>
      <c r="I7" s="17">
        <v>30</v>
      </c>
      <c r="J7" s="17">
        <v>7.1</v>
      </c>
    </row>
    <row r="8" spans="1:10" ht="12.75">
      <c r="A8">
        <f t="shared" si="0"/>
        <v>11</v>
      </c>
      <c r="B8">
        <f t="shared" si="1"/>
        <v>25</v>
      </c>
      <c r="C8">
        <v>11</v>
      </c>
      <c r="D8">
        <v>54</v>
      </c>
      <c r="E8">
        <f>IF((Boxes!$C$3+(Boxes!$D$3/60))&lt;=(C8+(D8/60)),IF((Boxes!$C$3+(Boxes!$D$3/60))&gt;=(A8+(B8/60)),F8,0),0)</f>
        <v>0</v>
      </c>
      <c r="F8" s="2">
        <v>40.5</v>
      </c>
      <c r="G8" s="17">
        <v>13</v>
      </c>
      <c r="H8" s="17">
        <v>6</v>
      </c>
      <c r="I8" s="17">
        <v>31</v>
      </c>
      <c r="J8" s="17">
        <v>7.2</v>
      </c>
    </row>
    <row r="9" spans="1:10" ht="12.75">
      <c r="A9">
        <f t="shared" si="0"/>
        <v>11</v>
      </c>
      <c r="B9">
        <f t="shared" si="1"/>
        <v>55</v>
      </c>
      <c r="C9">
        <v>12</v>
      </c>
      <c r="D9">
        <v>30</v>
      </c>
      <c r="E9">
        <f>IF((Boxes!$C$3+(Boxes!$D$3/60))&lt;=(C9+(D9/60)),IF((Boxes!$C$3+(Boxes!$D$3/60))&gt;=(A9+(B9/60)),F9,0),0)</f>
        <v>0</v>
      </c>
      <c r="F9" s="2">
        <v>39</v>
      </c>
      <c r="G9" s="17">
        <v>15</v>
      </c>
      <c r="H9" s="17">
        <v>7</v>
      </c>
      <c r="I9" s="17">
        <v>33</v>
      </c>
      <c r="J9" s="17">
        <v>7.3</v>
      </c>
    </row>
    <row r="10" spans="1:10" ht="12.75">
      <c r="A10">
        <f t="shared" si="0"/>
        <v>12</v>
      </c>
      <c r="B10">
        <f t="shared" si="1"/>
        <v>31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17</v>
      </c>
      <c r="H10" s="17">
        <v>7.1</v>
      </c>
      <c r="I10" s="17">
        <v>34</v>
      </c>
      <c r="J10" s="17">
        <v>7.4</v>
      </c>
    </row>
    <row r="11" spans="1:10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20</v>
      </c>
      <c r="H11" s="17">
        <v>7.2</v>
      </c>
      <c r="I11" s="17">
        <v>36</v>
      </c>
      <c r="J11" s="17">
        <v>7.5</v>
      </c>
    </row>
    <row r="12" spans="1:10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22</v>
      </c>
      <c r="H12" s="17">
        <v>7.3</v>
      </c>
      <c r="I12" s="17">
        <v>38</v>
      </c>
      <c r="J12" s="17">
        <v>7.75</v>
      </c>
    </row>
    <row r="13" spans="1:10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24</v>
      </c>
      <c r="H13" s="17">
        <v>7.4</v>
      </c>
      <c r="I13" s="17">
        <v>40</v>
      </c>
      <c r="J13" s="17">
        <v>8</v>
      </c>
    </row>
    <row r="14" spans="1:10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7">
        <v>27</v>
      </c>
      <c r="H14" s="17">
        <v>7.5</v>
      </c>
      <c r="I14" s="17">
        <v>42</v>
      </c>
      <c r="J14" s="17">
        <v>8.25</v>
      </c>
    </row>
    <row r="15" spans="1:10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7">
        <v>30</v>
      </c>
      <c r="H15" s="17">
        <v>7.75</v>
      </c>
      <c r="I15" s="17">
        <v>44</v>
      </c>
      <c r="J15" s="17">
        <v>8.5</v>
      </c>
    </row>
    <row r="16" spans="1:10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7">
        <v>33</v>
      </c>
      <c r="H16" s="17">
        <v>8</v>
      </c>
      <c r="I16" s="17">
        <v>46</v>
      </c>
      <c r="J16" s="17">
        <v>8.75</v>
      </c>
    </row>
    <row r="17" spans="1:10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7">
        <v>36</v>
      </c>
      <c r="H17" s="17">
        <v>8.25</v>
      </c>
      <c r="I17" s="17">
        <v>48</v>
      </c>
      <c r="J17" s="17">
        <v>9</v>
      </c>
    </row>
    <row r="18" spans="1:10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40</v>
      </c>
      <c r="H18" s="17">
        <v>8.5</v>
      </c>
      <c r="I18" s="17">
        <v>49</v>
      </c>
      <c r="J18" s="17">
        <v>9.5</v>
      </c>
    </row>
    <row r="19" spans="1:10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7">
        <v>43</v>
      </c>
      <c r="H19" s="17">
        <v>8.75</v>
      </c>
      <c r="I19" s="17">
        <v>51</v>
      </c>
      <c r="J19" s="17">
        <v>10</v>
      </c>
    </row>
    <row r="20" spans="1:10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7">
        <v>46</v>
      </c>
      <c r="H20" s="17">
        <v>9</v>
      </c>
      <c r="I20" s="17"/>
      <c r="J20" s="17"/>
    </row>
    <row r="21" spans="1:10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7">
        <v>48</v>
      </c>
      <c r="H21" s="17">
        <v>9.25</v>
      </c>
      <c r="I21" s="18"/>
      <c r="J21" s="18"/>
    </row>
    <row r="22" spans="1:10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7">
        <v>49</v>
      </c>
      <c r="H22" s="17">
        <v>9.5</v>
      </c>
      <c r="I22" s="18"/>
      <c r="J22" s="18"/>
    </row>
    <row r="23" spans="1:10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7">
        <v>50</v>
      </c>
      <c r="H23" s="17">
        <v>9.75</v>
      </c>
      <c r="I23" s="18"/>
      <c r="J23" s="18"/>
    </row>
    <row r="24" spans="1:10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52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2:J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0" width="6.7109375" style="9" bestFit="1" customWidth="1"/>
    <col min="11" max="12" width="9.140625" style="9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>
        <v>0</v>
      </c>
      <c r="B3">
        <v>0</v>
      </c>
      <c r="C3">
        <v>9</v>
      </c>
      <c r="D3">
        <v>48</v>
      </c>
      <c r="E3">
        <f>IF((Boxes!$C$3+(Boxes!$D$3/60))&lt;=(C3+(D3/60)),IF((Boxes!$C$3+(Boxes!$D$3/60))&gt;=(A3+(B3/60)),F3,0),0)</f>
        <v>0</v>
      </c>
      <c r="F3" s="2">
        <v>50</v>
      </c>
      <c r="G3" s="17">
        <v>3</v>
      </c>
      <c r="H3" s="17">
        <v>1</v>
      </c>
      <c r="I3" s="17">
        <v>20</v>
      </c>
      <c r="J3" s="17">
        <v>2</v>
      </c>
    </row>
    <row r="4" spans="1:10" ht="12.75">
      <c r="A4">
        <f>C3</f>
        <v>9</v>
      </c>
      <c r="B4">
        <f>D3+1</f>
        <v>49</v>
      </c>
      <c r="C4">
        <v>10</v>
      </c>
      <c r="D4">
        <v>12</v>
      </c>
      <c r="E4">
        <f>IF((Boxes!$C$3+(Boxes!$D$3/60))&lt;=(C4+(D4/60)),IF((Boxes!$C$3+(Boxes!$D$3/60))&gt;=(A4+(B4/60)),F4,0),0)</f>
        <v>0</v>
      </c>
      <c r="F4" s="2">
        <v>47.5</v>
      </c>
      <c r="G4" s="17">
        <v>5</v>
      </c>
      <c r="H4" s="17">
        <v>2</v>
      </c>
      <c r="I4" s="17">
        <v>22</v>
      </c>
      <c r="J4" s="17">
        <v>4</v>
      </c>
    </row>
    <row r="5" spans="1:10" ht="12.75">
      <c r="A5">
        <f aca="true" t="shared" si="0" ref="A5:A24">C4</f>
        <v>10</v>
      </c>
      <c r="B5">
        <f aca="true" t="shared" si="1" ref="B5:B24">D4+1</f>
        <v>13</v>
      </c>
      <c r="C5">
        <v>10</v>
      </c>
      <c r="D5">
        <v>24</v>
      </c>
      <c r="E5">
        <f>IF((Boxes!$C$3+(Boxes!$D$3/60))&lt;=(C5+(D5/60)),IF((Boxes!$C$3+(Boxes!$D$3/60))&gt;=(A5+(B5/60)),F5,0),0)</f>
        <v>0</v>
      </c>
      <c r="F5" s="2">
        <v>45</v>
      </c>
      <c r="G5" s="17">
        <v>6</v>
      </c>
      <c r="H5" s="17">
        <v>3</v>
      </c>
      <c r="I5" s="17">
        <v>23</v>
      </c>
      <c r="J5" s="17">
        <v>6</v>
      </c>
    </row>
    <row r="6" spans="1:10" ht="12.75">
      <c r="A6">
        <f t="shared" si="0"/>
        <v>10</v>
      </c>
      <c r="B6">
        <f t="shared" si="1"/>
        <v>25</v>
      </c>
      <c r="C6">
        <v>10</v>
      </c>
      <c r="D6">
        <v>54</v>
      </c>
      <c r="E6">
        <f>IF((Boxes!$C$3+(Boxes!$D$3/60))&lt;=(C6+(D6/60)),IF((Boxes!$C$3+(Boxes!$D$3/60))&gt;=(A6+(B6/60)),F6,0),0)</f>
        <v>0</v>
      </c>
      <c r="F6" s="2">
        <v>43.5</v>
      </c>
      <c r="G6" s="17">
        <v>8</v>
      </c>
      <c r="H6" s="17">
        <v>4</v>
      </c>
      <c r="I6" s="17">
        <v>25</v>
      </c>
      <c r="J6" s="17">
        <v>7</v>
      </c>
    </row>
    <row r="7" spans="1:10" ht="12.75">
      <c r="A7">
        <f t="shared" si="0"/>
        <v>10</v>
      </c>
      <c r="B7">
        <f t="shared" si="1"/>
        <v>55</v>
      </c>
      <c r="C7">
        <v>11</v>
      </c>
      <c r="D7">
        <v>24</v>
      </c>
      <c r="E7">
        <f>IF((Boxes!$C$3+(Boxes!$D$3/60))&lt;=(C7+(D7/60)),IF((Boxes!$C$3+(Boxes!$D$3/60))&gt;=(A7+(B7/60)),F7,0),0)</f>
        <v>42</v>
      </c>
      <c r="F7" s="2">
        <v>42</v>
      </c>
      <c r="G7" s="17">
        <v>9</v>
      </c>
      <c r="H7" s="17">
        <v>5</v>
      </c>
      <c r="I7" s="17">
        <v>27</v>
      </c>
      <c r="J7" s="17">
        <v>7.1</v>
      </c>
    </row>
    <row r="8" spans="1:10" ht="12.75">
      <c r="A8">
        <f t="shared" si="0"/>
        <v>11</v>
      </c>
      <c r="B8">
        <f t="shared" si="1"/>
        <v>25</v>
      </c>
      <c r="C8">
        <v>11</v>
      </c>
      <c r="D8">
        <v>54</v>
      </c>
      <c r="E8">
        <f>IF((Boxes!$C$3+(Boxes!$D$3/60))&lt;=(C8+(D8/60)),IF((Boxes!$C$3+(Boxes!$D$3/60))&gt;=(A8+(B8/60)),F8,0),0)</f>
        <v>0</v>
      </c>
      <c r="F8" s="2">
        <v>40.5</v>
      </c>
      <c r="G8" s="17">
        <v>11</v>
      </c>
      <c r="H8" s="17">
        <v>6</v>
      </c>
      <c r="I8" s="17">
        <v>29</v>
      </c>
      <c r="J8" s="17">
        <v>7.2</v>
      </c>
    </row>
    <row r="9" spans="1:10" ht="12.75">
      <c r="A9">
        <f t="shared" si="0"/>
        <v>11</v>
      </c>
      <c r="B9">
        <f t="shared" si="1"/>
        <v>55</v>
      </c>
      <c r="C9">
        <v>12</v>
      </c>
      <c r="D9">
        <v>30</v>
      </c>
      <c r="E9">
        <f>IF((Boxes!$C$3+(Boxes!$D$3/60))&lt;=(C9+(D9/60)),IF((Boxes!$C$3+(Boxes!$D$3/60))&gt;=(A9+(B9/60)),F9,0),0)</f>
        <v>0</v>
      </c>
      <c r="F9" s="2">
        <v>39</v>
      </c>
      <c r="G9" s="17">
        <v>13</v>
      </c>
      <c r="H9" s="17">
        <v>7</v>
      </c>
      <c r="I9" s="17">
        <v>30</v>
      </c>
      <c r="J9" s="17">
        <v>7.3</v>
      </c>
    </row>
    <row r="10" spans="1:10" ht="12.75">
      <c r="A10">
        <f t="shared" si="0"/>
        <v>12</v>
      </c>
      <c r="B10">
        <f t="shared" si="1"/>
        <v>31</v>
      </c>
      <c r="C10">
        <v>12</v>
      </c>
      <c r="D10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15</v>
      </c>
      <c r="H10" s="17">
        <v>7.1</v>
      </c>
      <c r="I10" s="17">
        <v>32</v>
      </c>
      <c r="J10" s="17">
        <v>7.4</v>
      </c>
    </row>
    <row r="11" spans="1:10" ht="12.75">
      <c r="A11">
        <f t="shared" si="0"/>
        <v>12</v>
      </c>
      <c r="B11">
        <f t="shared" si="1"/>
        <v>55</v>
      </c>
      <c r="C11">
        <v>13</v>
      </c>
      <c r="D11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17</v>
      </c>
      <c r="H11" s="17">
        <v>7.2</v>
      </c>
      <c r="I11" s="17">
        <v>34</v>
      </c>
      <c r="J11" s="17">
        <v>7.5</v>
      </c>
    </row>
    <row r="12" spans="1:10" ht="12.75">
      <c r="A12">
        <f t="shared" si="0"/>
        <v>13</v>
      </c>
      <c r="B12">
        <f t="shared" si="1"/>
        <v>37</v>
      </c>
      <c r="C12">
        <v>14</v>
      </c>
      <c r="D12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19</v>
      </c>
      <c r="H12" s="17">
        <v>7.3</v>
      </c>
      <c r="I12" s="17">
        <v>36</v>
      </c>
      <c r="J12" s="17">
        <v>7.75</v>
      </c>
    </row>
    <row r="13" spans="1:10" ht="12.75">
      <c r="A13">
        <f t="shared" si="0"/>
        <v>14</v>
      </c>
      <c r="B13">
        <f t="shared" si="1"/>
        <v>25</v>
      </c>
      <c r="C13">
        <v>14</v>
      </c>
      <c r="D13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21</v>
      </c>
      <c r="H13" s="17">
        <v>7.4</v>
      </c>
      <c r="I13" s="17">
        <v>38</v>
      </c>
      <c r="J13" s="17">
        <v>8</v>
      </c>
    </row>
    <row r="14" spans="1:10" ht="12.75">
      <c r="A14">
        <f t="shared" si="0"/>
        <v>14</v>
      </c>
      <c r="B14">
        <f t="shared" si="1"/>
        <v>55</v>
      </c>
      <c r="C14">
        <v>15</v>
      </c>
      <c r="D14">
        <v>18</v>
      </c>
      <c r="E14">
        <f>IF((Boxes!$C$3+(Boxes!$D$3/60))&lt;=(C14+(D14/60)),IF((Boxes!$C$3+(Boxes!$D$3/60))&gt;=(A14+(B14/60)),F14,0),0)</f>
        <v>0</v>
      </c>
      <c r="F14" s="2">
        <v>30</v>
      </c>
      <c r="G14" s="17">
        <v>24</v>
      </c>
      <c r="H14" s="17">
        <v>7.5</v>
      </c>
      <c r="I14" s="17">
        <v>40</v>
      </c>
      <c r="J14" s="17">
        <v>8.25</v>
      </c>
    </row>
    <row r="15" spans="1:10" ht="12.75">
      <c r="A15">
        <f t="shared" si="0"/>
        <v>15</v>
      </c>
      <c r="B15">
        <f t="shared" si="1"/>
        <v>19</v>
      </c>
      <c r="C15">
        <v>15</v>
      </c>
      <c r="D15">
        <v>48</v>
      </c>
      <c r="E15">
        <f>IF((Boxes!$C$3+(Boxes!$D$3/60))&lt;=(C15+(D15/60)),IF((Boxes!$C$3+(Boxes!$D$3/60))&gt;=(A15+(B15/60)),F15,0),0)</f>
        <v>0</v>
      </c>
      <c r="F15" s="2">
        <v>27</v>
      </c>
      <c r="G15" s="17">
        <v>27</v>
      </c>
      <c r="H15" s="17">
        <v>7.75</v>
      </c>
      <c r="I15" s="17">
        <v>42</v>
      </c>
      <c r="J15" s="17">
        <v>8.5</v>
      </c>
    </row>
    <row r="16" spans="1:10" ht="12.75">
      <c r="A16">
        <f t="shared" si="0"/>
        <v>15</v>
      </c>
      <c r="B16">
        <f t="shared" si="1"/>
        <v>49</v>
      </c>
      <c r="C16">
        <v>16</v>
      </c>
      <c r="D16">
        <v>24</v>
      </c>
      <c r="E16">
        <f>IF((Boxes!$C$3+(Boxes!$D$3/60))&lt;=(C16+(D16/60)),IF((Boxes!$C$3+(Boxes!$D$3/60))&gt;=(A16+(B16/60)),F16,0),0)</f>
        <v>0</v>
      </c>
      <c r="F16" s="2">
        <v>24</v>
      </c>
      <c r="G16" s="17">
        <v>30</v>
      </c>
      <c r="H16" s="17">
        <v>8</v>
      </c>
      <c r="I16" s="17">
        <v>44</v>
      </c>
      <c r="J16" s="17">
        <v>8.75</v>
      </c>
    </row>
    <row r="17" spans="1:10" ht="12.75">
      <c r="A17">
        <f t="shared" si="0"/>
        <v>16</v>
      </c>
      <c r="B17">
        <f t="shared" si="1"/>
        <v>25</v>
      </c>
      <c r="C17">
        <v>16</v>
      </c>
      <c r="D17">
        <v>54</v>
      </c>
      <c r="E17">
        <f>IF((Boxes!$C$3+(Boxes!$D$3/60))&lt;=(C17+(D17/60)),IF((Boxes!$C$3+(Boxes!$D$3/60))&gt;=(A17+(B17/60)),F17,0),0)</f>
        <v>0</v>
      </c>
      <c r="F17" s="2">
        <v>21</v>
      </c>
      <c r="G17" s="17">
        <v>32</v>
      </c>
      <c r="H17" s="17">
        <v>8.25</v>
      </c>
      <c r="I17" s="17">
        <v>46</v>
      </c>
      <c r="J17" s="17">
        <v>9</v>
      </c>
    </row>
    <row r="18" spans="1:10" ht="12.75">
      <c r="A18">
        <f t="shared" si="0"/>
        <v>16</v>
      </c>
      <c r="B18">
        <f t="shared" si="1"/>
        <v>55</v>
      </c>
      <c r="C18">
        <v>17</v>
      </c>
      <c r="D18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35</v>
      </c>
      <c r="H18" s="17">
        <v>8.5</v>
      </c>
      <c r="I18" s="17">
        <v>47</v>
      </c>
      <c r="J18" s="17">
        <v>9.5</v>
      </c>
    </row>
    <row r="19" spans="1:10" ht="12.75">
      <c r="A19">
        <f t="shared" si="0"/>
        <v>17</v>
      </c>
      <c r="B19">
        <f t="shared" si="1"/>
        <v>37</v>
      </c>
      <c r="C19">
        <v>18</v>
      </c>
      <c r="D19">
        <v>12</v>
      </c>
      <c r="E19">
        <f>IF((Boxes!$C$3+(Boxes!$D$3/60))&lt;=(C19+(D19/60)),IF((Boxes!$C$3+(Boxes!$D$3/60))&gt;=(A19+(B19/60)),F19,0),0)</f>
        <v>0</v>
      </c>
      <c r="F19" s="2">
        <v>15</v>
      </c>
      <c r="G19" s="17">
        <v>38</v>
      </c>
      <c r="H19" s="17">
        <v>8.75</v>
      </c>
      <c r="I19" s="17">
        <v>49</v>
      </c>
      <c r="J19" s="17">
        <v>10</v>
      </c>
    </row>
    <row r="20" spans="1:10" ht="12.75">
      <c r="A20">
        <f t="shared" si="0"/>
        <v>18</v>
      </c>
      <c r="B20">
        <f t="shared" si="1"/>
        <v>13</v>
      </c>
      <c r="C20">
        <v>18</v>
      </c>
      <c r="D20">
        <v>54</v>
      </c>
      <c r="E20">
        <f>IF((Boxes!$C$3+(Boxes!$D$3/60))&lt;=(C20+(D20/60)),IF((Boxes!$C$3+(Boxes!$D$3/60))&gt;=(A20+(B20/60)),F20,0),0)</f>
        <v>0</v>
      </c>
      <c r="F20" s="2">
        <v>12</v>
      </c>
      <c r="G20" s="17">
        <v>41</v>
      </c>
      <c r="H20" s="17">
        <v>9</v>
      </c>
      <c r="I20" s="17"/>
      <c r="J20" s="17"/>
    </row>
    <row r="21" spans="1:10" ht="12.75">
      <c r="A21">
        <f t="shared" si="0"/>
        <v>18</v>
      </c>
      <c r="B21">
        <f t="shared" si="1"/>
        <v>55</v>
      </c>
      <c r="C21">
        <v>19</v>
      </c>
      <c r="D21">
        <v>42</v>
      </c>
      <c r="E21">
        <f>IF((Boxes!$C$3+(Boxes!$D$3/60))&lt;=(C21+(D21/60)),IF((Boxes!$C$3+(Boxes!$D$3/60))&gt;=(A21+(B21/60)),F21,0),0)</f>
        <v>0</v>
      </c>
      <c r="F21" s="2">
        <v>9</v>
      </c>
      <c r="G21" s="17">
        <v>42</v>
      </c>
      <c r="H21" s="17">
        <v>9.25</v>
      </c>
      <c r="I21" s="18"/>
      <c r="J21" s="18"/>
    </row>
    <row r="22" spans="1:10" ht="12.75">
      <c r="A22">
        <f t="shared" si="0"/>
        <v>19</v>
      </c>
      <c r="B22">
        <f t="shared" si="1"/>
        <v>43</v>
      </c>
      <c r="C22">
        <v>20</v>
      </c>
      <c r="D22">
        <v>36</v>
      </c>
      <c r="E22">
        <f>IF((Boxes!$C$3+(Boxes!$D$3/60))&lt;=(C22+(D22/60)),IF((Boxes!$C$3+(Boxes!$D$3/60))&gt;=(A22+(B22/60)),F22,0),0)</f>
        <v>0</v>
      </c>
      <c r="F22" s="2">
        <v>6</v>
      </c>
      <c r="G22" s="17">
        <v>44</v>
      </c>
      <c r="H22" s="17">
        <v>9.5</v>
      </c>
      <c r="I22" s="18"/>
      <c r="J22" s="18"/>
    </row>
    <row r="23" spans="1:10" ht="12.75">
      <c r="A23">
        <f t="shared" si="0"/>
        <v>20</v>
      </c>
      <c r="B23">
        <f t="shared" si="1"/>
        <v>37</v>
      </c>
      <c r="C23">
        <v>21</v>
      </c>
      <c r="D23">
        <v>30</v>
      </c>
      <c r="E23">
        <f>IF((Boxes!$C$3+(Boxes!$D$3/60))&lt;=(C23+(D23/60)),IF((Boxes!$C$3+(Boxes!$D$3/60))&gt;=(A23+(B23/60)),F23,0),0)</f>
        <v>0</v>
      </c>
      <c r="F23" s="2">
        <v>3</v>
      </c>
      <c r="G23" s="17">
        <v>45</v>
      </c>
      <c r="H23" s="17">
        <v>9.75</v>
      </c>
      <c r="I23" s="18"/>
      <c r="J23" s="18"/>
    </row>
    <row r="24" spans="1:10" ht="12.75">
      <c r="A24">
        <f t="shared" si="0"/>
        <v>21</v>
      </c>
      <c r="B24">
        <f t="shared" si="1"/>
        <v>31</v>
      </c>
      <c r="C24">
        <v>99</v>
      </c>
      <c r="D24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46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2:J46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0" width="6.7109375" style="9" bestFit="1" customWidth="1"/>
    <col min="11" max="11" width="9.140625" style="9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10</v>
      </c>
      <c r="D3" s="13">
        <v>24</v>
      </c>
      <c r="E3">
        <f>IF((Boxes!$C$3+(Boxes!$D$3/60))&lt;=(C3+(D3/60)),IF((Boxes!$C$3+(Boxes!$D$3/60))&gt;=(A3+(B3/60)),F3,0),0)</f>
        <v>0</v>
      </c>
      <c r="F3" s="2">
        <v>50</v>
      </c>
      <c r="G3" s="17">
        <v>1</v>
      </c>
      <c r="H3" s="17">
        <v>1</v>
      </c>
      <c r="I3" s="17">
        <v>17</v>
      </c>
      <c r="J3" s="17">
        <v>2</v>
      </c>
    </row>
    <row r="4" spans="1:10" ht="12.75">
      <c r="A4">
        <f>C3</f>
        <v>10</v>
      </c>
      <c r="B4" s="13">
        <f>D3+1</f>
        <v>25</v>
      </c>
      <c r="C4" s="7">
        <v>10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7">
        <v>3</v>
      </c>
      <c r="H4" s="17">
        <v>2</v>
      </c>
      <c r="I4" s="17">
        <v>19</v>
      </c>
      <c r="J4" s="17">
        <v>4</v>
      </c>
    </row>
    <row r="5" spans="1:10" ht="12.75">
      <c r="A5">
        <f aca="true" t="shared" si="0" ref="A5:A24">C4</f>
        <v>10</v>
      </c>
      <c r="B5" s="13">
        <f aca="true" t="shared" si="1" ref="B5:B24">D4+1</f>
        <v>37</v>
      </c>
      <c r="C5" s="7">
        <v>10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4</v>
      </c>
      <c r="H5" s="17">
        <v>3</v>
      </c>
      <c r="I5" s="17">
        <v>20</v>
      </c>
      <c r="J5" s="17">
        <v>6</v>
      </c>
    </row>
    <row r="6" spans="1:10" ht="12.75">
      <c r="A6">
        <f t="shared" si="0"/>
        <v>10</v>
      </c>
      <c r="B6" s="13">
        <f t="shared" si="1"/>
        <v>55</v>
      </c>
      <c r="C6" s="7">
        <v>11</v>
      </c>
      <c r="D6" s="7">
        <v>24</v>
      </c>
      <c r="E6">
        <f>IF((Boxes!$C$3+(Boxes!$D$3/60))&lt;=(C6+(D6/60)),IF((Boxes!$C$3+(Boxes!$D$3/60))&gt;=(A6+(B6/60)),F6,0),0)</f>
        <v>43.5</v>
      </c>
      <c r="F6" s="2">
        <v>43.5</v>
      </c>
      <c r="G6" s="17">
        <v>6</v>
      </c>
      <c r="H6" s="17">
        <v>4</v>
      </c>
      <c r="I6" s="17">
        <v>22</v>
      </c>
      <c r="J6" s="17">
        <v>7</v>
      </c>
    </row>
    <row r="7" spans="1:10" ht="12.75">
      <c r="A7">
        <f t="shared" si="0"/>
        <v>11</v>
      </c>
      <c r="B7" s="13">
        <f t="shared" si="1"/>
        <v>25</v>
      </c>
      <c r="C7" s="7">
        <v>11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7</v>
      </c>
      <c r="H7" s="17">
        <v>5</v>
      </c>
      <c r="I7" s="17">
        <v>24</v>
      </c>
      <c r="J7" s="17">
        <v>7.1</v>
      </c>
    </row>
    <row r="8" spans="1:10" ht="12.75">
      <c r="A8">
        <f t="shared" si="0"/>
        <v>11</v>
      </c>
      <c r="B8" s="13">
        <f t="shared" si="1"/>
        <v>55</v>
      </c>
      <c r="C8" s="7">
        <v>12</v>
      </c>
      <c r="D8" s="7">
        <v>30</v>
      </c>
      <c r="E8">
        <f>IF((Boxes!$C$3+(Boxes!$D$3/60))&lt;=(C8+(D8/60)),IF((Boxes!$C$3+(Boxes!$D$3/60))&gt;=(A8+(B8/60)),F8,0),0)</f>
        <v>0</v>
      </c>
      <c r="F8" s="2">
        <v>40.5</v>
      </c>
      <c r="G8" s="17">
        <v>8</v>
      </c>
      <c r="H8" s="17">
        <v>6</v>
      </c>
      <c r="I8" s="17">
        <v>26</v>
      </c>
      <c r="J8" s="17">
        <v>7.2</v>
      </c>
    </row>
    <row r="9" spans="1:10" ht="12.75">
      <c r="A9">
        <f t="shared" si="0"/>
        <v>12</v>
      </c>
      <c r="B9" s="13">
        <f t="shared" si="1"/>
        <v>31</v>
      </c>
      <c r="C9" s="7">
        <v>13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10</v>
      </c>
      <c r="H9" s="17">
        <v>7</v>
      </c>
      <c r="I9" s="17">
        <v>27</v>
      </c>
      <c r="J9" s="17">
        <v>7.3</v>
      </c>
    </row>
    <row r="10" spans="1:10" ht="12.75">
      <c r="A10">
        <f t="shared" si="0"/>
        <v>13</v>
      </c>
      <c r="B10" s="13">
        <f t="shared" si="1"/>
        <v>13</v>
      </c>
      <c r="C10" s="7">
        <v>13</v>
      </c>
      <c r="D10" s="7">
        <v>36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12</v>
      </c>
      <c r="H10" s="17">
        <v>7.1</v>
      </c>
      <c r="I10" s="17">
        <v>29</v>
      </c>
      <c r="J10" s="17">
        <v>7.4</v>
      </c>
    </row>
    <row r="11" spans="1:10" ht="12.75">
      <c r="A11">
        <f t="shared" si="0"/>
        <v>13</v>
      </c>
      <c r="B11" s="13">
        <f t="shared" si="1"/>
        <v>37</v>
      </c>
      <c r="C11" s="7">
        <v>14</v>
      </c>
      <c r="D11" s="7">
        <v>24</v>
      </c>
      <c r="E11">
        <f>IF((Boxes!$C$3+(Boxes!$D$3/60))&lt;=(C11+(D11/60)),IF((Boxes!$C$3+(Boxes!$D$3/60))&gt;=(A11+(B11/60)),F11,0),0)</f>
        <v>0</v>
      </c>
      <c r="F11" s="2">
        <v>36</v>
      </c>
      <c r="G11" s="17">
        <v>14</v>
      </c>
      <c r="H11" s="17">
        <v>7.2</v>
      </c>
      <c r="I11" s="17">
        <v>31</v>
      </c>
      <c r="J11" s="17">
        <v>7.5</v>
      </c>
    </row>
    <row r="12" spans="1:10" ht="12.75">
      <c r="A12">
        <f t="shared" si="0"/>
        <v>14</v>
      </c>
      <c r="B12" s="13">
        <f t="shared" si="1"/>
        <v>25</v>
      </c>
      <c r="C12" s="7">
        <v>15</v>
      </c>
      <c r="D12" s="7">
        <v>18</v>
      </c>
      <c r="E12">
        <f>IF((Boxes!$C$3+(Boxes!$D$3/60))&lt;=(C12+(D12/60)),IF((Boxes!$C$3+(Boxes!$D$3/60))&gt;=(A12+(B12/60)),F12,0),0)</f>
        <v>0</v>
      </c>
      <c r="F12" s="2">
        <v>34</v>
      </c>
      <c r="G12" s="17">
        <v>16</v>
      </c>
      <c r="H12" s="17">
        <v>7.3</v>
      </c>
      <c r="I12" s="17">
        <v>33</v>
      </c>
      <c r="J12" s="17">
        <v>7.75</v>
      </c>
    </row>
    <row r="13" spans="1:10" ht="12.75">
      <c r="A13">
        <f t="shared" si="0"/>
        <v>15</v>
      </c>
      <c r="B13" s="13">
        <f t="shared" si="1"/>
        <v>19</v>
      </c>
      <c r="C13" s="7">
        <v>15</v>
      </c>
      <c r="D13" s="7">
        <v>48</v>
      </c>
      <c r="E13">
        <f>IF((Boxes!$C$3+(Boxes!$D$3/60))&lt;=(C13+(D13/60)),IF((Boxes!$C$3+(Boxes!$D$3/60))&gt;=(A13+(B13/60)),F13,0),0)</f>
        <v>0</v>
      </c>
      <c r="F13" s="2">
        <v>32</v>
      </c>
      <c r="G13" s="17">
        <v>18</v>
      </c>
      <c r="H13" s="17">
        <v>7.4</v>
      </c>
      <c r="I13" s="17">
        <v>35</v>
      </c>
      <c r="J13" s="17">
        <v>8</v>
      </c>
    </row>
    <row r="14" spans="1:10" ht="12.75">
      <c r="A14">
        <f t="shared" si="0"/>
        <v>15</v>
      </c>
      <c r="B14" s="13">
        <f t="shared" si="1"/>
        <v>49</v>
      </c>
      <c r="C14" s="7">
        <v>16</v>
      </c>
      <c r="D14" s="7">
        <v>24</v>
      </c>
      <c r="E14">
        <f>IF((Boxes!$C$3+(Boxes!$D$3/60))&lt;=(C14+(D14/60)),IF((Boxes!$C$3+(Boxes!$D$3/60))&gt;=(A14+(B14/60)),F14,0),0)</f>
        <v>0</v>
      </c>
      <c r="F14" s="2">
        <v>30</v>
      </c>
      <c r="G14" s="17">
        <v>21</v>
      </c>
      <c r="H14" s="17">
        <v>7.5</v>
      </c>
      <c r="I14" s="17">
        <v>37</v>
      </c>
      <c r="J14" s="17">
        <v>8.25</v>
      </c>
    </row>
    <row r="15" spans="1:10" ht="12.75">
      <c r="A15">
        <f t="shared" si="0"/>
        <v>16</v>
      </c>
      <c r="B15" s="13">
        <f t="shared" si="1"/>
        <v>25</v>
      </c>
      <c r="C15" s="7">
        <v>16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7">
        <v>23</v>
      </c>
      <c r="H15" s="17">
        <v>7.75</v>
      </c>
      <c r="I15" s="17">
        <v>39</v>
      </c>
      <c r="J15" s="17">
        <v>8.5</v>
      </c>
    </row>
    <row r="16" spans="1:10" ht="12.75">
      <c r="A16">
        <f t="shared" si="0"/>
        <v>16</v>
      </c>
      <c r="B16" s="13">
        <f t="shared" si="1"/>
        <v>55</v>
      </c>
      <c r="C16" s="7">
        <v>17</v>
      </c>
      <c r="D16" s="7">
        <v>36</v>
      </c>
      <c r="E16">
        <f>IF((Boxes!$C$3+(Boxes!$D$3/60))&lt;=(C16+(D16/60)),IF((Boxes!$C$3+(Boxes!$D$3/60))&gt;=(A16+(B16/60)),F16,0),0)</f>
        <v>0</v>
      </c>
      <c r="F16" s="2">
        <v>24</v>
      </c>
      <c r="G16" s="17">
        <v>26</v>
      </c>
      <c r="H16" s="17">
        <v>8</v>
      </c>
      <c r="I16" s="17">
        <v>41</v>
      </c>
      <c r="J16" s="17">
        <v>8.75</v>
      </c>
    </row>
    <row r="17" spans="1:10" ht="12.75">
      <c r="A17">
        <f t="shared" si="0"/>
        <v>17</v>
      </c>
      <c r="B17" s="13">
        <f t="shared" si="1"/>
        <v>37</v>
      </c>
      <c r="C17" s="7">
        <v>18</v>
      </c>
      <c r="D17" s="7">
        <v>12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28</v>
      </c>
      <c r="H17" s="17">
        <v>8.25</v>
      </c>
      <c r="I17" s="17">
        <v>43</v>
      </c>
      <c r="J17" s="17">
        <v>9</v>
      </c>
    </row>
    <row r="18" spans="1:10" ht="12.75">
      <c r="A18">
        <f t="shared" si="0"/>
        <v>18</v>
      </c>
      <c r="B18" s="13">
        <f t="shared" si="1"/>
        <v>13</v>
      </c>
      <c r="C18" s="7">
        <v>18</v>
      </c>
      <c r="D18" s="7">
        <v>54</v>
      </c>
      <c r="E18">
        <f>IF((Boxes!$C$3+(Boxes!$D$3/60))&lt;=(C18+(D18/60)),IF((Boxes!$C$3+(Boxes!$D$3/60))&gt;=(A18+(B18/60)),F18,0),0)</f>
        <v>0</v>
      </c>
      <c r="F18" s="2">
        <v>18</v>
      </c>
      <c r="G18" s="17">
        <v>31</v>
      </c>
      <c r="H18" s="17">
        <v>8.5</v>
      </c>
      <c r="I18" s="17">
        <v>45</v>
      </c>
      <c r="J18" s="17">
        <v>9.5</v>
      </c>
    </row>
    <row r="19" spans="1:10" ht="12.75">
      <c r="A19">
        <f t="shared" si="0"/>
        <v>18</v>
      </c>
      <c r="B19" s="13">
        <f t="shared" si="1"/>
        <v>55</v>
      </c>
      <c r="C19" s="7">
        <v>19</v>
      </c>
      <c r="D19" s="7">
        <v>42</v>
      </c>
      <c r="E19">
        <f>IF((Boxes!$C$3+(Boxes!$D$3/60))&lt;=(C19+(D19/60)),IF((Boxes!$C$3+(Boxes!$D$3/60))&gt;=(A19+(B19/60)),F19,0),0)</f>
        <v>0</v>
      </c>
      <c r="F19" s="2">
        <v>15</v>
      </c>
      <c r="G19" s="17">
        <v>33</v>
      </c>
      <c r="H19" s="17">
        <v>8.75</v>
      </c>
      <c r="I19" s="17">
        <v>47</v>
      </c>
      <c r="J19" s="17">
        <v>10</v>
      </c>
    </row>
    <row r="20" spans="1:10" ht="12.75">
      <c r="A20">
        <f t="shared" si="0"/>
        <v>19</v>
      </c>
      <c r="B20" s="13">
        <f t="shared" si="1"/>
        <v>43</v>
      </c>
      <c r="C20" s="7">
        <v>20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7">
        <v>36</v>
      </c>
      <c r="H20" s="17">
        <v>9</v>
      </c>
      <c r="I20" s="17"/>
      <c r="J20" s="17"/>
    </row>
    <row r="21" spans="1:10" ht="12.75">
      <c r="A21">
        <f t="shared" si="0"/>
        <v>20</v>
      </c>
      <c r="B21" s="13">
        <f t="shared" si="1"/>
        <v>37</v>
      </c>
      <c r="C21" s="7">
        <v>21</v>
      </c>
      <c r="D21" s="7">
        <v>30</v>
      </c>
      <c r="E21">
        <f>IF((Boxes!$C$3+(Boxes!$D$3/60))&lt;=(C21+(D21/60)),IF((Boxes!$C$3+(Boxes!$D$3/60))&gt;=(A21+(B21/60)),F21,0),0)</f>
        <v>0</v>
      </c>
      <c r="F21" s="2">
        <v>9</v>
      </c>
      <c r="G21" s="17">
        <v>37</v>
      </c>
      <c r="H21" s="17">
        <v>9.25</v>
      </c>
      <c r="I21" s="18"/>
      <c r="J21" s="18"/>
    </row>
    <row r="22" spans="1:10" ht="12.75">
      <c r="A22">
        <f t="shared" si="0"/>
        <v>21</v>
      </c>
      <c r="B22" s="13">
        <f t="shared" si="1"/>
        <v>31</v>
      </c>
      <c r="C22" s="7">
        <v>22</v>
      </c>
      <c r="D22" s="7">
        <v>30</v>
      </c>
      <c r="E22">
        <f>IF((Boxes!$C$3+(Boxes!$D$3/60))&lt;=(C22+(D22/60)),IF((Boxes!$C$3+(Boxes!$D$3/60))&gt;=(A22+(B22/60)),F22,0),0)</f>
        <v>0</v>
      </c>
      <c r="F22" s="2">
        <v>6</v>
      </c>
      <c r="G22" s="17">
        <v>38</v>
      </c>
      <c r="H22" s="17">
        <v>9.5</v>
      </c>
      <c r="I22" s="18"/>
      <c r="J22" s="18"/>
    </row>
    <row r="23" spans="1:10" ht="12.75">
      <c r="A23">
        <f t="shared" si="0"/>
        <v>22</v>
      </c>
      <c r="B23" s="13">
        <f t="shared" si="1"/>
        <v>31</v>
      </c>
      <c r="C23" s="7">
        <v>23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>
        <v>39</v>
      </c>
      <c r="H23" s="17">
        <v>9.75</v>
      </c>
      <c r="I23" s="18"/>
      <c r="J23" s="18"/>
    </row>
    <row r="24" spans="1:10" ht="12.75">
      <c r="A24">
        <f t="shared" si="0"/>
        <v>23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40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2:J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5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0" width="6.7109375" style="9" bestFit="1" customWidth="1"/>
    <col min="11" max="12" width="9.140625" style="9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10</v>
      </c>
      <c r="D3" s="13">
        <v>24</v>
      </c>
      <c r="E3">
        <f>IF((Boxes!$C$3+(Boxes!$D$3/60))&lt;=(C3+(D3/60)),IF((Boxes!$C$3+(Boxes!$D$3/60))&gt;=(A3+(B3/60)),F3,0),0)</f>
        <v>0</v>
      </c>
      <c r="F3" s="2">
        <v>50</v>
      </c>
      <c r="G3" s="17">
        <v>1</v>
      </c>
      <c r="H3" s="17">
        <v>1</v>
      </c>
      <c r="I3" s="17">
        <v>15</v>
      </c>
      <c r="J3" s="17">
        <v>2</v>
      </c>
    </row>
    <row r="4" spans="1:10" ht="12.75">
      <c r="A4">
        <f>C3</f>
        <v>10</v>
      </c>
      <c r="B4" s="13">
        <f>D3+1</f>
        <v>25</v>
      </c>
      <c r="C4" s="7">
        <v>10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2</v>
      </c>
      <c r="I4" s="17">
        <v>17</v>
      </c>
      <c r="J4" s="17">
        <v>4</v>
      </c>
    </row>
    <row r="5" spans="1:10" ht="12.75">
      <c r="A5">
        <f aca="true" t="shared" si="0" ref="A5:A24">C4</f>
        <v>10</v>
      </c>
      <c r="B5" s="13">
        <f aca="true" t="shared" si="1" ref="B5:B24">D4+1</f>
        <v>37</v>
      </c>
      <c r="C5" s="7">
        <v>10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4</v>
      </c>
      <c r="H5" s="17">
        <v>3</v>
      </c>
      <c r="I5" s="17">
        <v>18</v>
      </c>
      <c r="J5" s="17">
        <v>6</v>
      </c>
    </row>
    <row r="6" spans="1:10" ht="12.75">
      <c r="A6">
        <f t="shared" si="0"/>
        <v>10</v>
      </c>
      <c r="B6" s="13">
        <f t="shared" si="1"/>
        <v>55</v>
      </c>
      <c r="C6" s="7">
        <v>11</v>
      </c>
      <c r="D6" s="7">
        <v>24</v>
      </c>
      <c r="E6">
        <f>IF((Boxes!$C$3+(Boxes!$D$3/60))&lt;=(C6+(D6/60)),IF((Boxes!$C$3+(Boxes!$D$3/60))&gt;=(A6+(B6/60)),F6,0),0)</f>
        <v>43.5</v>
      </c>
      <c r="F6" s="2">
        <v>43.5</v>
      </c>
      <c r="G6" s="17">
        <v>5</v>
      </c>
      <c r="H6" s="17">
        <v>4</v>
      </c>
      <c r="I6" s="17">
        <v>20</v>
      </c>
      <c r="J6" s="17">
        <v>7</v>
      </c>
    </row>
    <row r="7" spans="1:10" ht="12.75">
      <c r="A7">
        <f t="shared" si="0"/>
        <v>11</v>
      </c>
      <c r="B7" s="13">
        <f t="shared" si="1"/>
        <v>25</v>
      </c>
      <c r="C7" s="7">
        <v>11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6</v>
      </c>
      <c r="H7" s="17">
        <v>5</v>
      </c>
      <c r="I7" s="17">
        <v>22</v>
      </c>
      <c r="J7" s="17">
        <v>7.1</v>
      </c>
    </row>
    <row r="8" spans="1:10" ht="12.75">
      <c r="A8">
        <f t="shared" si="0"/>
        <v>11</v>
      </c>
      <c r="B8" s="13">
        <f t="shared" si="1"/>
        <v>55</v>
      </c>
      <c r="C8" s="7">
        <v>12</v>
      </c>
      <c r="D8" s="7">
        <v>30</v>
      </c>
      <c r="E8">
        <f>IF((Boxes!$C$3+(Boxes!$D$3/60))&lt;=(C8+(D8/60)),IF((Boxes!$C$3+(Boxes!$D$3/60))&gt;=(A8+(B8/60)),F8,0),0)</f>
        <v>0</v>
      </c>
      <c r="F8" s="2">
        <v>40.5</v>
      </c>
      <c r="G8" s="17">
        <v>7</v>
      </c>
      <c r="H8" s="17">
        <v>6</v>
      </c>
      <c r="I8" s="17">
        <v>24</v>
      </c>
      <c r="J8" s="17">
        <v>7.2</v>
      </c>
    </row>
    <row r="9" spans="1:10" ht="12.75">
      <c r="A9">
        <f t="shared" si="0"/>
        <v>12</v>
      </c>
      <c r="B9" s="13">
        <f t="shared" si="1"/>
        <v>31</v>
      </c>
      <c r="C9" s="7">
        <v>13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9</v>
      </c>
      <c r="H9" s="17">
        <v>7</v>
      </c>
      <c r="I9" s="17">
        <v>25</v>
      </c>
      <c r="J9" s="17">
        <v>7.3</v>
      </c>
    </row>
    <row r="10" spans="1:10" ht="12.75">
      <c r="A10">
        <f t="shared" si="0"/>
        <v>13</v>
      </c>
      <c r="B10" s="13">
        <f t="shared" si="1"/>
        <v>13</v>
      </c>
      <c r="C10" s="7">
        <v>13</v>
      </c>
      <c r="D10" s="7">
        <v>36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10</v>
      </c>
      <c r="H10" s="17">
        <v>7.1</v>
      </c>
      <c r="I10" s="17">
        <v>27</v>
      </c>
      <c r="J10" s="17">
        <v>7.4</v>
      </c>
    </row>
    <row r="11" spans="1:10" ht="12.75">
      <c r="A11">
        <f t="shared" si="0"/>
        <v>13</v>
      </c>
      <c r="B11" s="13">
        <f t="shared" si="1"/>
        <v>37</v>
      </c>
      <c r="C11" s="7">
        <v>14</v>
      </c>
      <c r="D11" s="7">
        <v>24</v>
      </c>
      <c r="E11">
        <f>IF((Boxes!$C$3+(Boxes!$D$3/60))&lt;=(C11+(D11/60)),IF((Boxes!$C$3+(Boxes!$D$3/60))&gt;=(A11+(B11/60)),F11,0),0)</f>
        <v>0</v>
      </c>
      <c r="F11" s="2">
        <v>36</v>
      </c>
      <c r="G11" s="17">
        <v>12</v>
      </c>
      <c r="H11" s="17">
        <v>7.2</v>
      </c>
      <c r="I11" s="17">
        <v>29</v>
      </c>
      <c r="J11" s="17">
        <v>7.5</v>
      </c>
    </row>
    <row r="12" spans="1:10" ht="12.75">
      <c r="A12">
        <f t="shared" si="0"/>
        <v>14</v>
      </c>
      <c r="B12" s="13">
        <f t="shared" si="1"/>
        <v>25</v>
      </c>
      <c r="C12" s="7">
        <v>15</v>
      </c>
      <c r="D12" s="7">
        <v>18</v>
      </c>
      <c r="E12">
        <f>IF((Boxes!$C$3+(Boxes!$D$3/60))&lt;=(C12+(D12/60)),IF((Boxes!$C$3+(Boxes!$D$3/60))&gt;=(A12+(B12/60)),F12,0),0)</f>
        <v>0</v>
      </c>
      <c r="F12" s="2">
        <v>34</v>
      </c>
      <c r="G12" s="17">
        <v>14</v>
      </c>
      <c r="H12" s="17">
        <v>7.3</v>
      </c>
      <c r="I12" s="17">
        <v>31</v>
      </c>
      <c r="J12" s="17">
        <v>7.75</v>
      </c>
    </row>
    <row r="13" spans="1:10" ht="12.75">
      <c r="A13">
        <f t="shared" si="0"/>
        <v>15</v>
      </c>
      <c r="B13" s="13">
        <f t="shared" si="1"/>
        <v>19</v>
      </c>
      <c r="C13" s="7">
        <v>15</v>
      </c>
      <c r="D13" s="7">
        <v>48</v>
      </c>
      <c r="E13">
        <f>IF((Boxes!$C$3+(Boxes!$D$3/60))&lt;=(C13+(D13/60)),IF((Boxes!$C$3+(Boxes!$D$3/60))&gt;=(A13+(B13/60)),F13,0),0)</f>
        <v>0</v>
      </c>
      <c r="F13" s="2">
        <v>32</v>
      </c>
      <c r="G13" s="17">
        <v>16</v>
      </c>
      <c r="H13" s="17">
        <v>7.4</v>
      </c>
      <c r="I13" s="17">
        <v>33</v>
      </c>
      <c r="J13" s="17">
        <v>8</v>
      </c>
    </row>
    <row r="14" spans="1:10" ht="12.75">
      <c r="A14">
        <f t="shared" si="0"/>
        <v>15</v>
      </c>
      <c r="B14" s="13">
        <f t="shared" si="1"/>
        <v>49</v>
      </c>
      <c r="C14" s="7">
        <v>16</v>
      </c>
      <c r="D14" s="7">
        <v>24</v>
      </c>
      <c r="E14">
        <f>IF((Boxes!$C$3+(Boxes!$D$3/60))&lt;=(C14+(D14/60)),IF((Boxes!$C$3+(Boxes!$D$3/60))&gt;=(A14+(B14/60)),F14,0),0)</f>
        <v>0</v>
      </c>
      <c r="F14" s="2">
        <v>30</v>
      </c>
      <c r="G14" s="17">
        <v>18</v>
      </c>
      <c r="H14" s="17">
        <v>7.5</v>
      </c>
      <c r="I14" s="17">
        <v>35</v>
      </c>
      <c r="J14" s="17">
        <v>8.25</v>
      </c>
    </row>
    <row r="15" spans="1:10" ht="12.75">
      <c r="A15">
        <f t="shared" si="0"/>
        <v>16</v>
      </c>
      <c r="B15" s="13">
        <f t="shared" si="1"/>
        <v>25</v>
      </c>
      <c r="C15" s="7">
        <v>16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7">
        <v>20</v>
      </c>
      <c r="H15" s="17">
        <v>7.75</v>
      </c>
      <c r="I15" s="17">
        <v>37</v>
      </c>
      <c r="J15" s="17">
        <v>8.5</v>
      </c>
    </row>
    <row r="16" spans="1:10" ht="12.75">
      <c r="A16">
        <f t="shared" si="0"/>
        <v>16</v>
      </c>
      <c r="B16" s="13">
        <f t="shared" si="1"/>
        <v>55</v>
      </c>
      <c r="C16" s="7">
        <v>17</v>
      </c>
      <c r="D16" s="7">
        <v>36</v>
      </c>
      <c r="E16">
        <f>IF((Boxes!$C$3+(Boxes!$D$3/60))&lt;=(C16+(D16/60)),IF((Boxes!$C$3+(Boxes!$D$3/60))&gt;=(A16+(B16/60)),F16,0),0)</f>
        <v>0</v>
      </c>
      <c r="F16" s="2">
        <v>24</v>
      </c>
      <c r="G16" s="17">
        <v>22</v>
      </c>
      <c r="H16" s="17">
        <v>8</v>
      </c>
      <c r="I16" s="17">
        <v>39</v>
      </c>
      <c r="J16" s="17">
        <v>8.75</v>
      </c>
    </row>
    <row r="17" spans="1:10" ht="12.75">
      <c r="A17">
        <f t="shared" si="0"/>
        <v>17</v>
      </c>
      <c r="B17" s="13">
        <f t="shared" si="1"/>
        <v>37</v>
      </c>
      <c r="C17" s="7">
        <v>18</v>
      </c>
      <c r="D17" s="7">
        <v>12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25</v>
      </c>
      <c r="H17" s="17">
        <v>8.25</v>
      </c>
      <c r="I17" s="17">
        <v>41</v>
      </c>
      <c r="J17" s="17">
        <v>9</v>
      </c>
    </row>
    <row r="18" spans="1:10" ht="12.75">
      <c r="A18">
        <f t="shared" si="0"/>
        <v>18</v>
      </c>
      <c r="B18" s="13">
        <f t="shared" si="1"/>
        <v>13</v>
      </c>
      <c r="C18" s="7">
        <v>18</v>
      </c>
      <c r="D18" s="7">
        <v>54</v>
      </c>
      <c r="E18">
        <f>IF((Boxes!$C$3+(Boxes!$D$3/60))&lt;=(C18+(D18/60)),IF((Boxes!$C$3+(Boxes!$D$3/60))&gt;=(A18+(B18/60)),F18,0),0)</f>
        <v>0</v>
      </c>
      <c r="F18" s="2">
        <v>18</v>
      </c>
      <c r="G18" s="17">
        <v>27</v>
      </c>
      <c r="H18" s="17">
        <v>8.5</v>
      </c>
      <c r="I18" s="17">
        <v>43</v>
      </c>
      <c r="J18" s="17">
        <v>9.5</v>
      </c>
    </row>
    <row r="19" spans="1:10" ht="12.75">
      <c r="A19">
        <f t="shared" si="0"/>
        <v>18</v>
      </c>
      <c r="B19" s="13">
        <f t="shared" si="1"/>
        <v>55</v>
      </c>
      <c r="C19" s="7">
        <v>19</v>
      </c>
      <c r="D19" s="7">
        <v>42</v>
      </c>
      <c r="E19">
        <f>IF((Boxes!$C$3+(Boxes!$D$3/60))&lt;=(C19+(D19/60)),IF((Boxes!$C$3+(Boxes!$D$3/60))&gt;=(A19+(B19/60)),F19,0),0)</f>
        <v>0</v>
      </c>
      <c r="F19" s="2">
        <v>15</v>
      </c>
      <c r="G19" s="17">
        <v>30</v>
      </c>
      <c r="H19" s="17">
        <v>8.75</v>
      </c>
      <c r="I19" s="17">
        <v>45</v>
      </c>
      <c r="J19" s="17">
        <v>10</v>
      </c>
    </row>
    <row r="20" spans="1:10" ht="12.75">
      <c r="A20">
        <f t="shared" si="0"/>
        <v>19</v>
      </c>
      <c r="B20" s="13">
        <f t="shared" si="1"/>
        <v>43</v>
      </c>
      <c r="C20" s="7">
        <v>20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7">
        <v>33</v>
      </c>
      <c r="H20" s="17">
        <v>9</v>
      </c>
      <c r="I20" s="17"/>
      <c r="J20" s="17"/>
    </row>
    <row r="21" spans="1:10" ht="12.75">
      <c r="A21">
        <f t="shared" si="0"/>
        <v>20</v>
      </c>
      <c r="B21" s="13">
        <f t="shared" si="1"/>
        <v>37</v>
      </c>
      <c r="C21" s="7">
        <v>21</v>
      </c>
      <c r="D21" s="7">
        <v>30</v>
      </c>
      <c r="E21">
        <f>IF((Boxes!$C$3+(Boxes!$D$3/60))&lt;=(C21+(D21/60)),IF((Boxes!$C$3+(Boxes!$D$3/60))&gt;=(A21+(B21/60)),F21,0),0)</f>
        <v>0</v>
      </c>
      <c r="F21" s="2">
        <v>9</v>
      </c>
      <c r="G21" s="17">
        <v>35</v>
      </c>
      <c r="H21" s="17">
        <v>9.25</v>
      </c>
      <c r="I21" s="18"/>
      <c r="J21" s="18"/>
    </row>
    <row r="22" spans="1:10" ht="12.75">
      <c r="A22">
        <f t="shared" si="0"/>
        <v>21</v>
      </c>
      <c r="B22" s="13">
        <f t="shared" si="1"/>
        <v>31</v>
      </c>
      <c r="C22" s="7">
        <v>22</v>
      </c>
      <c r="D22" s="7">
        <v>30</v>
      </c>
      <c r="E22">
        <f>IF((Boxes!$C$3+(Boxes!$D$3/60))&lt;=(C22+(D22/60)),IF((Boxes!$C$3+(Boxes!$D$3/60))&gt;=(A22+(B22/60)),F22,0),0)</f>
        <v>0</v>
      </c>
      <c r="F22" s="2">
        <v>6</v>
      </c>
      <c r="G22" s="17">
        <v>37</v>
      </c>
      <c r="H22" s="17">
        <v>9.5</v>
      </c>
      <c r="I22" s="18"/>
      <c r="J22" s="18"/>
    </row>
    <row r="23" spans="1:10" ht="12.75">
      <c r="A23">
        <f t="shared" si="0"/>
        <v>22</v>
      </c>
      <c r="B23" s="13">
        <f t="shared" si="1"/>
        <v>31</v>
      </c>
      <c r="C23" s="7">
        <v>23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>
        <v>39</v>
      </c>
      <c r="H23" s="17">
        <v>9.75</v>
      </c>
      <c r="I23" s="18"/>
      <c r="J23" s="18"/>
    </row>
    <row r="24" spans="1:10" ht="12.75">
      <c r="A24">
        <f t="shared" si="0"/>
        <v>23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40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2:J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5.00390625" style="0" bestFit="1" customWidth="1"/>
    <col min="4" max="4" width="4.28125" style="0" bestFit="1" customWidth="1"/>
    <col min="5" max="5" width="3.00390625" style="0" bestFit="1" customWidth="1"/>
    <col min="6" max="10" width="6.7109375" style="0" bestFit="1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11</v>
      </c>
      <c r="D3" s="13">
        <v>6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1</v>
      </c>
      <c r="I3" s="17">
        <v>12</v>
      </c>
      <c r="J3" s="17">
        <v>2</v>
      </c>
    </row>
    <row r="4" spans="1:10" ht="12.75">
      <c r="A4" s="13">
        <f>C3</f>
        <v>11</v>
      </c>
      <c r="B4" s="13">
        <f>D3+1</f>
        <v>7</v>
      </c>
      <c r="C4" s="7">
        <v>11</v>
      </c>
      <c r="D4" s="7">
        <v>24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2</v>
      </c>
      <c r="I4" s="17">
        <v>14</v>
      </c>
      <c r="J4" s="17">
        <v>4</v>
      </c>
    </row>
    <row r="5" spans="1:10" ht="12.75">
      <c r="A5" s="13">
        <f aca="true" t="shared" si="0" ref="A5:A24">C4</f>
        <v>11</v>
      </c>
      <c r="B5" s="13">
        <f aca="true" t="shared" si="1" ref="B5:B24">D4+1</f>
        <v>25</v>
      </c>
      <c r="C5" s="7">
        <v>11</v>
      </c>
      <c r="D5" s="7">
        <v>36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3</v>
      </c>
      <c r="I5" s="17">
        <v>15</v>
      </c>
      <c r="J5" s="17">
        <v>6</v>
      </c>
    </row>
    <row r="6" spans="1:10" ht="12.75">
      <c r="A6" s="13">
        <f t="shared" si="0"/>
        <v>11</v>
      </c>
      <c r="B6" s="13">
        <f t="shared" si="1"/>
        <v>37</v>
      </c>
      <c r="C6" s="7">
        <v>12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4</v>
      </c>
      <c r="I6" s="17">
        <v>17</v>
      </c>
      <c r="J6" s="17">
        <v>7</v>
      </c>
    </row>
    <row r="7" spans="1:10" ht="12.75">
      <c r="A7" s="13">
        <f t="shared" si="0"/>
        <v>12</v>
      </c>
      <c r="B7" s="13">
        <f t="shared" si="1"/>
        <v>13</v>
      </c>
      <c r="C7" s="7">
        <v>12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5</v>
      </c>
      <c r="I7" s="17">
        <v>19</v>
      </c>
      <c r="J7" s="17">
        <v>7.1</v>
      </c>
    </row>
    <row r="8" spans="1:10" ht="12.75">
      <c r="A8" s="13">
        <f t="shared" si="0"/>
        <v>12</v>
      </c>
      <c r="B8" s="13">
        <f t="shared" si="1"/>
        <v>55</v>
      </c>
      <c r="C8" s="7">
        <v>13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6</v>
      </c>
      <c r="I8" s="17">
        <v>21</v>
      </c>
      <c r="J8" s="17">
        <v>7.2</v>
      </c>
    </row>
    <row r="9" spans="1:10" ht="12.75">
      <c r="A9" s="13">
        <f t="shared" si="0"/>
        <v>13</v>
      </c>
      <c r="B9" s="13">
        <f t="shared" si="1"/>
        <v>37</v>
      </c>
      <c r="C9" s="7">
        <v>14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7">
        <v>7</v>
      </c>
      <c r="H9" s="17">
        <v>7</v>
      </c>
      <c r="I9" s="17">
        <v>22</v>
      </c>
      <c r="J9" s="17">
        <v>7.3</v>
      </c>
    </row>
    <row r="10" spans="1:10" ht="12.75">
      <c r="A10" s="13">
        <f t="shared" si="0"/>
        <v>14</v>
      </c>
      <c r="B10" s="13">
        <f t="shared" si="1"/>
        <v>25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9</v>
      </c>
      <c r="H10" s="17">
        <v>7.1</v>
      </c>
      <c r="I10" s="17">
        <v>24</v>
      </c>
      <c r="J10" s="17">
        <v>7.4</v>
      </c>
    </row>
    <row r="11" spans="1:10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10</v>
      </c>
      <c r="H11" s="17">
        <v>7.2</v>
      </c>
      <c r="I11" s="17">
        <v>26</v>
      </c>
      <c r="J11" s="17">
        <v>7.5</v>
      </c>
    </row>
    <row r="12" spans="1:10" ht="12.75">
      <c r="A12" s="13">
        <f t="shared" si="0"/>
        <v>15</v>
      </c>
      <c r="B12" s="13">
        <f t="shared" si="1"/>
        <v>49</v>
      </c>
      <c r="C12" s="7">
        <v>16</v>
      </c>
      <c r="D12" s="7">
        <v>54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12</v>
      </c>
      <c r="H12" s="17">
        <v>7.3</v>
      </c>
      <c r="I12" s="17">
        <v>28</v>
      </c>
      <c r="J12" s="17">
        <v>7.75</v>
      </c>
    </row>
    <row r="13" spans="1:10" ht="12.75">
      <c r="A13" s="13">
        <f t="shared" si="0"/>
        <v>16</v>
      </c>
      <c r="B13" s="13">
        <f t="shared" si="1"/>
        <v>55</v>
      </c>
      <c r="C13" s="7">
        <v>17</v>
      </c>
      <c r="D13" s="7">
        <v>36</v>
      </c>
      <c r="E13">
        <f>IF((Boxes!$C$3+(Boxes!$D$3/60))&lt;=(C13+(D13/60)),IF((Boxes!$C$3+(Boxes!$D$3/60))&gt;=(A13+(B13/60)),F13,0),0)</f>
        <v>0</v>
      </c>
      <c r="F13" s="2">
        <v>32</v>
      </c>
      <c r="G13" s="17">
        <v>13</v>
      </c>
      <c r="H13" s="17">
        <v>7.4</v>
      </c>
      <c r="I13" s="17">
        <v>30</v>
      </c>
      <c r="J13" s="17">
        <v>8</v>
      </c>
    </row>
    <row r="14" spans="1:10" ht="12.75">
      <c r="A14" s="13">
        <f t="shared" si="0"/>
        <v>17</v>
      </c>
      <c r="B14" s="13">
        <f t="shared" si="1"/>
        <v>37</v>
      </c>
      <c r="C14" s="7">
        <v>18</v>
      </c>
      <c r="D14" s="7">
        <v>12</v>
      </c>
      <c r="E14">
        <f>IF((Boxes!$C$3+(Boxes!$D$3/60))&lt;=(C14+(D14/60)),IF((Boxes!$C$3+(Boxes!$D$3/60))&gt;=(A14+(B14/60)),F14,0),0)</f>
        <v>0</v>
      </c>
      <c r="F14" s="2">
        <v>30</v>
      </c>
      <c r="G14" s="17">
        <v>15</v>
      </c>
      <c r="H14" s="17">
        <v>7.5</v>
      </c>
      <c r="I14" s="17">
        <v>32</v>
      </c>
      <c r="J14" s="17">
        <v>8.25</v>
      </c>
    </row>
    <row r="15" spans="1:10" ht="12.75">
      <c r="A15" s="13">
        <f t="shared" si="0"/>
        <v>18</v>
      </c>
      <c r="B15" s="13">
        <f t="shared" si="1"/>
        <v>13</v>
      </c>
      <c r="C15" s="7">
        <v>18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7">
        <v>17</v>
      </c>
      <c r="H15" s="17">
        <v>7.75</v>
      </c>
      <c r="I15" s="17">
        <v>35</v>
      </c>
      <c r="J15" s="17">
        <v>8.5</v>
      </c>
    </row>
    <row r="16" spans="1:10" ht="12.75">
      <c r="A16" s="13">
        <f t="shared" si="0"/>
        <v>18</v>
      </c>
      <c r="B16" s="13">
        <f t="shared" si="1"/>
        <v>55</v>
      </c>
      <c r="C16" s="7">
        <v>19</v>
      </c>
      <c r="D16" s="7">
        <v>42</v>
      </c>
      <c r="E16">
        <f>IF((Boxes!$C$3+(Boxes!$D$3/60))&lt;=(C16+(D16/60)),IF((Boxes!$C$3+(Boxes!$D$3/60))&gt;=(A16+(B16/60)),F16,0),0)</f>
        <v>0</v>
      </c>
      <c r="F16" s="2">
        <v>24</v>
      </c>
      <c r="G16" s="17">
        <v>20</v>
      </c>
      <c r="H16" s="17">
        <v>8</v>
      </c>
      <c r="I16" s="17">
        <v>37</v>
      </c>
      <c r="J16" s="17">
        <v>8.75</v>
      </c>
    </row>
    <row r="17" spans="1:10" ht="12.75">
      <c r="A17" s="13">
        <f t="shared" si="0"/>
        <v>19</v>
      </c>
      <c r="B17" s="13">
        <f t="shared" si="1"/>
        <v>43</v>
      </c>
      <c r="C17" s="7">
        <v>20</v>
      </c>
      <c r="D17" s="7">
        <v>36</v>
      </c>
      <c r="E17">
        <f>IF((Boxes!$C$3+(Boxes!$D$3/60))&lt;=(C17+(D17/60)),IF((Boxes!$C$3+(Boxes!$D$3/60))&gt;=(A17+(B17/60)),F17,0),0)</f>
        <v>0</v>
      </c>
      <c r="F17" s="2">
        <v>21</v>
      </c>
      <c r="G17" s="17">
        <v>22</v>
      </c>
      <c r="H17" s="17">
        <v>8.25</v>
      </c>
      <c r="I17" s="17">
        <v>39</v>
      </c>
      <c r="J17" s="17">
        <v>9</v>
      </c>
    </row>
    <row r="18" spans="1:10" ht="12.75">
      <c r="A18" s="13">
        <f t="shared" si="0"/>
        <v>20</v>
      </c>
      <c r="B18" s="13">
        <f t="shared" si="1"/>
        <v>37</v>
      </c>
      <c r="C18" s="7">
        <v>21</v>
      </c>
      <c r="D18" s="7">
        <v>30</v>
      </c>
      <c r="E18">
        <f>IF((Boxes!$C$3+(Boxes!$D$3/60))&lt;=(C18+(D18/60)),IF((Boxes!$C$3+(Boxes!$D$3/60))&gt;=(A18+(B18/60)),F18,0),0)</f>
        <v>0</v>
      </c>
      <c r="F18" s="2">
        <v>18</v>
      </c>
      <c r="G18" s="17">
        <v>25</v>
      </c>
      <c r="H18" s="17">
        <v>8.5</v>
      </c>
      <c r="I18" s="17">
        <v>41</v>
      </c>
      <c r="J18" s="17">
        <v>9.5</v>
      </c>
    </row>
    <row r="19" spans="1:10" ht="12.75">
      <c r="A19" s="13">
        <f t="shared" si="0"/>
        <v>21</v>
      </c>
      <c r="B19" s="13">
        <f t="shared" si="1"/>
        <v>31</v>
      </c>
      <c r="C19" s="7">
        <v>22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27</v>
      </c>
      <c r="H19" s="17">
        <v>8.75</v>
      </c>
      <c r="I19" s="17">
        <v>43</v>
      </c>
      <c r="J19" s="17">
        <v>10</v>
      </c>
    </row>
    <row r="20" spans="1:10" ht="12.75">
      <c r="A20" s="13">
        <f t="shared" si="0"/>
        <v>22</v>
      </c>
      <c r="B20" s="13">
        <f t="shared" si="1"/>
        <v>31</v>
      </c>
      <c r="C20" s="7">
        <v>23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7">
        <v>30</v>
      </c>
      <c r="H20" s="17">
        <v>9</v>
      </c>
      <c r="I20" s="17"/>
      <c r="J20" s="17"/>
    </row>
    <row r="21" spans="1:10" ht="12.75">
      <c r="A21" s="13">
        <f t="shared" si="0"/>
        <v>23</v>
      </c>
      <c r="B21" s="13">
        <f t="shared" si="1"/>
        <v>37</v>
      </c>
      <c r="C21" s="7">
        <v>24</v>
      </c>
      <c r="D21" s="7">
        <v>48</v>
      </c>
      <c r="E21">
        <f>IF((Boxes!$C$3+(Boxes!$D$3/60))&lt;=(C21+(D21/60)),IF((Boxes!$C$3+(Boxes!$D$3/60))&gt;=(A21+(B21/60)),F21,0),0)</f>
        <v>0</v>
      </c>
      <c r="F21" s="2">
        <v>9</v>
      </c>
      <c r="G21" s="17">
        <v>32</v>
      </c>
      <c r="H21" s="17">
        <v>9.25</v>
      </c>
      <c r="I21" s="18"/>
      <c r="J21" s="18"/>
    </row>
    <row r="22" spans="1:10" ht="12.75">
      <c r="A22" s="13">
        <f t="shared" si="0"/>
        <v>24</v>
      </c>
      <c r="B22" s="13">
        <f t="shared" si="1"/>
        <v>49</v>
      </c>
      <c r="C22" s="7">
        <v>26</v>
      </c>
      <c r="D22" s="7">
        <v>6</v>
      </c>
      <c r="E22">
        <f>IF((Boxes!$C$3+(Boxes!$D$3/60))&lt;=(C22+(D22/60)),IF((Boxes!$C$3+(Boxes!$D$3/60))&gt;=(A22+(B22/60)),F22,0),0)</f>
        <v>0</v>
      </c>
      <c r="F22" s="2">
        <v>6</v>
      </c>
      <c r="G22" s="17">
        <v>35</v>
      </c>
      <c r="H22" s="17">
        <v>9.5</v>
      </c>
      <c r="I22" s="18"/>
      <c r="J22" s="18"/>
    </row>
    <row r="23" spans="1:10" ht="12.75">
      <c r="A23" s="13">
        <f t="shared" si="0"/>
        <v>26</v>
      </c>
      <c r="B23" s="13">
        <f t="shared" si="1"/>
        <v>7</v>
      </c>
      <c r="C23" s="7">
        <v>27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>
        <v>37</v>
      </c>
      <c r="H23" s="17">
        <v>9.75</v>
      </c>
      <c r="I23" s="18"/>
      <c r="J23" s="18"/>
    </row>
    <row r="24" spans="1:10" ht="12.75">
      <c r="A24" s="13">
        <f t="shared" si="0"/>
        <v>27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39</v>
      </c>
      <c r="H24" s="17">
        <v>10</v>
      </c>
      <c r="I24" s="18"/>
      <c r="J24" s="18"/>
    </row>
    <row r="25" spans="7:10" ht="12.75">
      <c r="G25" s="17"/>
      <c r="H25" s="17"/>
      <c r="I25" s="18"/>
      <c r="J25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2:J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10" width="6.7109375" style="2" bestFit="1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11</v>
      </c>
      <c r="D3" s="13">
        <v>6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2</v>
      </c>
      <c r="I3" s="17">
        <v>10</v>
      </c>
      <c r="J3" s="17">
        <v>2</v>
      </c>
    </row>
    <row r="4" spans="1:10" ht="12.75">
      <c r="A4" s="13">
        <f>C3</f>
        <v>11</v>
      </c>
      <c r="B4" s="13">
        <f>D3+1</f>
        <v>7</v>
      </c>
      <c r="C4" s="7">
        <v>11</v>
      </c>
      <c r="D4" s="7">
        <v>24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3</v>
      </c>
      <c r="I4" s="17">
        <v>12</v>
      </c>
      <c r="J4" s="17">
        <v>4</v>
      </c>
    </row>
    <row r="5" spans="1:10" ht="12.75">
      <c r="A5" s="13">
        <f aca="true" t="shared" si="0" ref="A5:A24">C4</f>
        <v>11</v>
      </c>
      <c r="B5" s="13">
        <f aca="true" t="shared" si="1" ref="B5:B24">D4+1</f>
        <v>25</v>
      </c>
      <c r="C5" s="7">
        <v>11</v>
      </c>
      <c r="D5" s="7">
        <v>36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4</v>
      </c>
      <c r="I5" s="17">
        <v>13</v>
      </c>
      <c r="J5" s="17">
        <v>6</v>
      </c>
    </row>
    <row r="6" spans="1:10" ht="12.75">
      <c r="A6" s="13">
        <f t="shared" si="0"/>
        <v>11</v>
      </c>
      <c r="B6" s="13">
        <f t="shared" si="1"/>
        <v>37</v>
      </c>
      <c r="C6" s="7">
        <v>12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5</v>
      </c>
      <c r="I6" s="17">
        <v>15</v>
      </c>
      <c r="J6" s="17">
        <v>7</v>
      </c>
    </row>
    <row r="7" spans="1:10" ht="12.75">
      <c r="A7" s="13">
        <f t="shared" si="0"/>
        <v>12</v>
      </c>
      <c r="B7" s="13">
        <f t="shared" si="1"/>
        <v>13</v>
      </c>
      <c r="C7" s="7">
        <v>12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6</v>
      </c>
      <c r="I7" s="17">
        <v>16</v>
      </c>
      <c r="J7" s="17">
        <v>7.1</v>
      </c>
    </row>
    <row r="8" spans="1:10" ht="12.75">
      <c r="A8" s="13">
        <f t="shared" si="0"/>
        <v>12</v>
      </c>
      <c r="B8" s="13">
        <f t="shared" si="1"/>
        <v>55</v>
      </c>
      <c r="C8" s="7">
        <v>13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7</v>
      </c>
      <c r="I8" s="17">
        <v>18</v>
      </c>
      <c r="J8" s="17">
        <v>7.2</v>
      </c>
    </row>
    <row r="9" spans="1:10" ht="12.75">
      <c r="A9" s="13">
        <f t="shared" si="0"/>
        <v>13</v>
      </c>
      <c r="B9" s="13">
        <f t="shared" si="1"/>
        <v>37</v>
      </c>
      <c r="C9" s="7">
        <v>14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7">
        <v>8</v>
      </c>
      <c r="H9" s="17">
        <v>7.1</v>
      </c>
      <c r="I9" s="17">
        <v>20</v>
      </c>
      <c r="J9" s="17">
        <v>7.3</v>
      </c>
    </row>
    <row r="10" spans="1:10" ht="12.75">
      <c r="A10" s="13">
        <f t="shared" si="0"/>
        <v>14</v>
      </c>
      <c r="B10" s="13">
        <f t="shared" si="1"/>
        <v>25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10</v>
      </c>
      <c r="H10" s="17">
        <v>7.2</v>
      </c>
      <c r="I10" s="17">
        <v>21</v>
      </c>
      <c r="J10" s="17">
        <v>7.4</v>
      </c>
    </row>
    <row r="11" spans="1:10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11</v>
      </c>
      <c r="H11" s="17">
        <v>7.3</v>
      </c>
      <c r="I11" s="17">
        <v>23</v>
      </c>
      <c r="J11" s="17">
        <v>7.5</v>
      </c>
    </row>
    <row r="12" spans="1:10" ht="12.75">
      <c r="A12" s="13">
        <f t="shared" si="0"/>
        <v>15</v>
      </c>
      <c r="B12" s="13">
        <f t="shared" si="1"/>
        <v>49</v>
      </c>
      <c r="C12" s="7">
        <v>16</v>
      </c>
      <c r="D12" s="7">
        <v>54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13</v>
      </c>
      <c r="H12" s="17">
        <v>7.4</v>
      </c>
      <c r="I12" s="17">
        <v>25</v>
      </c>
      <c r="J12" s="17">
        <v>7.75</v>
      </c>
    </row>
    <row r="13" spans="1:10" ht="12.75">
      <c r="A13" s="13">
        <f t="shared" si="0"/>
        <v>16</v>
      </c>
      <c r="B13" s="13">
        <f t="shared" si="1"/>
        <v>55</v>
      </c>
      <c r="C13" s="7">
        <v>17</v>
      </c>
      <c r="D13" s="7">
        <v>36</v>
      </c>
      <c r="E13">
        <f>IF((Boxes!$C$3+(Boxes!$D$3/60))&lt;=(C13+(D13/60)),IF((Boxes!$C$3+(Boxes!$D$3/60))&gt;=(A13+(B13/60)),F13,0),0)</f>
        <v>0</v>
      </c>
      <c r="F13" s="2">
        <v>32</v>
      </c>
      <c r="G13" s="17">
        <v>15</v>
      </c>
      <c r="H13" s="17">
        <v>7.5</v>
      </c>
      <c r="I13" s="17">
        <v>27</v>
      </c>
      <c r="J13" s="17">
        <v>8</v>
      </c>
    </row>
    <row r="14" spans="1:10" ht="12.75">
      <c r="A14" s="13">
        <f t="shared" si="0"/>
        <v>17</v>
      </c>
      <c r="B14" s="13">
        <f t="shared" si="1"/>
        <v>37</v>
      </c>
      <c r="C14" s="7">
        <v>18</v>
      </c>
      <c r="D14" s="7">
        <v>12</v>
      </c>
      <c r="E14">
        <f>IF((Boxes!$C$3+(Boxes!$D$3/60))&lt;=(C14+(D14/60)),IF((Boxes!$C$3+(Boxes!$D$3/60))&gt;=(A14+(B14/60)),F14,0),0)</f>
        <v>0</v>
      </c>
      <c r="F14" s="2">
        <v>30</v>
      </c>
      <c r="G14" s="17">
        <v>17</v>
      </c>
      <c r="H14" s="17">
        <v>7.75</v>
      </c>
      <c r="I14" s="17">
        <v>30</v>
      </c>
      <c r="J14" s="17">
        <v>8.25</v>
      </c>
    </row>
    <row r="15" spans="1:10" ht="12.75">
      <c r="A15" s="13">
        <f t="shared" si="0"/>
        <v>18</v>
      </c>
      <c r="B15" s="13">
        <f t="shared" si="1"/>
        <v>13</v>
      </c>
      <c r="C15" s="7">
        <v>18</v>
      </c>
      <c r="D15" s="7">
        <v>54</v>
      </c>
      <c r="E15">
        <f>IF((Boxes!$C$3+(Boxes!$D$3/60))&lt;=(C15+(D15/60)),IF((Boxes!$C$3+(Boxes!$D$3/60))&gt;=(A15+(B15/60)),F15,0),0)</f>
        <v>0</v>
      </c>
      <c r="F15" s="2">
        <v>27</v>
      </c>
      <c r="G15" s="17">
        <v>19</v>
      </c>
      <c r="H15" s="17">
        <v>8</v>
      </c>
      <c r="I15" s="17">
        <v>32</v>
      </c>
      <c r="J15" s="17">
        <v>8.5</v>
      </c>
    </row>
    <row r="16" spans="1:10" ht="12.75">
      <c r="A16" s="13">
        <f t="shared" si="0"/>
        <v>18</v>
      </c>
      <c r="B16" s="13">
        <f t="shared" si="1"/>
        <v>55</v>
      </c>
      <c r="C16" s="7">
        <v>19</v>
      </c>
      <c r="D16" s="7">
        <v>42</v>
      </c>
      <c r="E16">
        <f>IF((Boxes!$C$3+(Boxes!$D$3/60))&lt;=(C16+(D16/60)),IF((Boxes!$C$3+(Boxes!$D$3/60))&gt;=(A16+(B16/60)),F16,0),0)</f>
        <v>0</v>
      </c>
      <c r="F16" s="2">
        <v>24</v>
      </c>
      <c r="G16" s="17">
        <v>21</v>
      </c>
      <c r="H16" s="17">
        <v>8.25</v>
      </c>
      <c r="I16" s="17">
        <v>34</v>
      </c>
      <c r="J16" s="17">
        <v>8.75</v>
      </c>
    </row>
    <row r="17" spans="1:10" ht="12.75">
      <c r="A17" s="13">
        <f t="shared" si="0"/>
        <v>19</v>
      </c>
      <c r="B17" s="13">
        <f t="shared" si="1"/>
        <v>43</v>
      </c>
      <c r="C17" s="7">
        <v>20</v>
      </c>
      <c r="D17" s="7">
        <v>36</v>
      </c>
      <c r="E17">
        <f>IF((Boxes!$C$3+(Boxes!$D$3/60))&lt;=(C17+(D17/60)),IF((Boxes!$C$3+(Boxes!$D$3/60))&gt;=(A17+(B17/60)),F17,0),0)</f>
        <v>0</v>
      </c>
      <c r="F17" s="2">
        <v>21</v>
      </c>
      <c r="G17" s="17">
        <v>24</v>
      </c>
      <c r="H17" s="17">
        <v>8.5</v>
      </c>
      <c r="I17" s="17">
        <v>37</v>
      </c>
      <c r="J17" s="17">
        <v>9</v>
      </c>
    </row>
    <row r="18" spans="1:10" ht="12.75">
      <c r="A18" s="13">
        <f t="shared" si="0"/>
        <v>20</v>
      </c>
      <c r="B18" s="13">
        <f t="shared" si="1"/>
        <v>37</v>
      </c>
      <c r="C18" s="7">
        <v>21</v>
      </c>
      <c r="D18" s="7">
        <v>30</v>
      </c>
      <c r="E18">
        <f>IF((Boxes!$C$3+(Boxes!$D$3/60))&lt;=(C18+(D18/60)),IF((Boxes!$C$3+(Boxes!$D$3/60))&gt;=(A18+(B18/60)),F18,0),0)</f>
        <v>0</v>
      </c>
      <c r="F18" s="2">
        <v>18</v>
      </c>
      <c r="G18" s="17">
        <v>26</v>
      </c>
      <c r="H18" s="17">
        <v>8.75</v>
      </c>
      <c r="I18" s="17">
        <v>39</v>
      </c>
      <c r="J18" s="17">
        <v>9.5</v>
      </c>
    </row>
    <row r="19" spans="1:10" ht="12.75">
      <c r="A19" s="13">
        <f t="shared" si="0"/>
        <v>21</v>
      </c>
      <c r="B19" s="13">
        <f t="shared" si="1"/>
        <v>31</v>
      </c>
      <c r="C19" s="7">
        <v>22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28</v>
      </c>
      <c r="H19" s="17">
        <v>9</v>
      </c>
      <c r="I19" s="17">
        <v>41</v>
      </c>
      <c r="J19" s="17">
        <v>10</v>
      </c>
    </row>
    <row r="20" spans="1:10" ht="12.75">
      <c r="A20" s="13">
        <f t="shared" si="0"/>
        <v>22</v>
      </c>
      <c r="B20" s="13">
        <f t="shared" si="1"/>
        <v>31</v>
      </c>
      <c r="C20" s="7">
        <v>23</v>
      </c>
      <c r="D20" s="7">
        <v>36</v>
      </c>
      <c r="E20">
        <f>IF((Boxes!$C$3+(Boxes!$D$3/60))&lt;=(C20+(D20/60)),IF((Boxes!$C$3+(Boxes!$D$3/60))&gt;=(A20+(B20/60)),F20,0),0)</f>
        <v>0</v>
      </c>
      <c r="F20" s="2">
        <v>12</v>
      </c>
      <c r="G20" s="17">
        <v>29</v>
      </c>
      <c r="H20" s="17">
        <v>9.25</v>
      </c>
      <c r="I20" s="17"/>
      <c r="J20" s="17"/>
    </row>
    <row r="21" spans="1:10" ht="12.75">
      <c r="A21" s="13">
        <f t="shared" si="0"/>
        <v>23</v>
      </c>
      <c r="B21" s="13">
        <f t="shared" si="1"/>
        <v>37</v>
      </c>
      <c r="C21" s="7">
        <v>24</v>
      </c>
      <c r="D21" s="7">
        <v>48</v>
      </c>
      <c r="E21">
        <f>IF((Boxes!$C$3+(Boxes!$D$3/60))&lt;=(C21+(D21/60)),IF((Boxes!$C$3+(Boxes!$D$3/60))&gt;=(A21+(B21/60)),F21,0),0)</f>
        <v>0</v>
      </c>
      <c r="F21" s="2">
        <v>9</v>
      </c>
      <c r="G21" s="17">
        <v>31</v>
      </c>
      <c r="H21" s="17">
        <v>9.5</v>
      </c>
      <c r="I21" s="18"/>
      <c r="J21" s="18"/>
    </row>
    <row r="22" spans="1:10" ht="12.75">
      <c r="A22" s="13">
        <f t="shared" si="0"/>
        <v>24</v>
      </c>
      <c r="B22" s="13">
        <f t="shared" si="1"/>
        <v>49</v>
      </c>
      <c r="C22" s="7">
        <v>26</v>
      </c>
      <c r="D22" s="7">
        <v>6</v>
      </c>
      <c r="E22">
        <f>IF((Boxes!$C$3+(Boxes!$D$3/60))&lt;=(C22+(D22/60)),IF((Boxes!$C$3+(Boxes!$D$3/60))&gt;=(A22+(B22/60)),F22,0),0)</f>
        <v>0</v>
      </c>
      <c r="F22" s="2">
        <v>6</v>
      </c>
      <c r="G22" s="17">
        <v>33</v>
      </c>
      <c r="H22" s="17">
        <v>9.75</v>
      </c>
      <c r="I22" s="18"/>
      <c r="J22" s="18"/>
    </row>
    <row r="23" spans="1:10" ht="12.75">
      <c r="A23" s="13">
        <f t="shared" si="0"/>
        <v>26</v>
      </c>
      <c r="B23" s="13">
        <f t="shared" si="1"/>
        <v>7</v>
      </c>
      <c r="C23" s="7">
        <v>27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>
        <v>35</v>
      </c>
      <c r="H23" s="17">
        <v>10</v>
      </c>
      <c r="I23" s="18"/>
      <c r="J23" s="18"/>
    </row>
    <row r="24" spans="1:10" ht="12.75">
      <c r="A24" s="13">
        <f t="shared" si="0"/>
        <v>27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/>
      <c r="H24" s="17"/>
      <c r="I24" s="18"/>
      <c r="J24" s="18"/>
    </row>
    <row r="25" spans="7:10" ht="12.75">
      <c r="G25" s="17"/>
      <c r="H25" s="17"/>
      <c r="I25" s="18"/>
      <c r="J25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2:K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9" bestFit="1" customWidth="1"/>
    <col min="8" max="10" width="6.7109375" style="8" bestFit="1" customWidth="1"/>
    <col min="11" max="11" width="9.140625" style="8" customWidth="1"/>
    <col min="12" max="16384" width="9.140625" style="9" customWidth="1"/>
  </cols>
  <sheetData>
    <row r="2" spans="1:11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  <c r="K2" s="6"/>
    </row>
    <row r="3" spans="1:11" ht="12.75">
      <c r="A3" s="7">
        <v>0</v>
      </c>
      <c r="B3" s="7">
        <v>0</v>
      </c>
      <c r="C3">
        <v>11</v>
      </c>
      <c r="D3" s="13">
        <v>6</v>
      </c>
      <c r="E3">
        <f>IF((Boxes!$C$3+(Boxes!$D$3/60))&lt;=(C3+(D3/60)),IF((Boxes!$C$3+(Boxes!$D$3/60))&gt;=(A3+(B3/60)),F3,0),0)</f>
        <v>50</v>
      </c>
      <c r="F3" s="2">
        <v>50</v>
      </c>
      <c r="G3" s="17">
        <v>3</v>
      </c>
      <c r="H3" s="17">
        <v>1</v>
      </c>
      <c r="I3" s="17">
        <v>18</v>
      </c>
      <c r="J3" s="17">
        <v>2</v>
      </c>
      <c r="K3" s="6"/>
    </row>
    <row r="4" spans="1:11" ht="12.75">
      <c r="A4" s="13">
        <f>C3</f>
        <v>11</v>
      </c>
      <c r="B4" s="13">
        <f>D3+1</f>
        <v>7</v>
      </c>
      <c r="C4" s="7">
        <v>11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7">
        <v>4</v>
      </c>
      <c r="H4" s="17">
        <v>2</v>
      </c>
      <c r="I4" s="17">
        <v>20</v>
      </c>
      <c r="J4" s="17">
        <v>4</v>
      </c>
      <c r="K4" s="9"/>
    </row>
    <row r="5" spans="1:11" ht="12.75">
      <c r="A5" s="13">
        <f aca="true" t="shared" si="0" ref="A5:A24">C4</f>
        <v>11</v>
      </c>
      <c r="B5" s="13">
        <f aca="true" t="shared" si="1" ref="B5:B24">D4+1</f>
        <v>37</v>
      </c>
      <c r="C5" s="7">
        <v>11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5</v>
      </c>
      <c r="H5" s="17">
        <v>3</v>
      </c>
      <c r="I5" s="17">
        <v>22</v>
      </c>
      <c r="J5" s="17">
        <v>6</v>
      </c>
      <c r="K5" s="9"/>
    </row>
    <row r="6" spans="1:11" ht="12.75">
      <c r="A6" s="13">
        <f t="shared" si="0"/>
        <v>11</v>
      </c>
      <c r="B6" s="13">
        <f t="shared" si="1"/>
        <v>55</v>
      </c>
      <c r="C6" s="7">
        <v>12</v>
      </c>
      <c r="D6" s="7">
        <v>30</v>
      </c>
      <c r="E6">
        <f>IF((Boxes!$C$3+(Boxes!$D$3/60))&lt;=(C6+(D6/60)),IF((Boxes!$C$3+(Boxes!$D$3/60))&gt;=(A6+(B6/60)),F6,0),0)</f>
        <v>0</v>
      </c>
      <c r="F6" s="2">
        <v>43.5</v>
      </c>
      <c r="G6" s="17">
        <v>6</v>
      </c>
      <c r="H6" s="17">
        <v>4</v>
      </c>
      <c r="I6" s="17">
        <v>24</v>
      </c>
      <c r="J6" s="17">
        <v>7</v>
      </c>
      <c r="K6" s="9"/>
    </row>
    <row r="7" spans="1:11" ht="12.75">
      <c r="A7" s="13">
        <f t="shared" si="0"/>
        <v>12</v>
      </c>
      <c r="B7" s="13">
        <f t="shared" si="1"/>
        <v>31</v>
      </c>
      <c r="C7" s="7">
        <v>13</v>
      </c>
      <c r="D7" s="7">
        <v>12</v>
      </c>
      <c r="E7">
        <f>IF((Boxes!$C$3+(Boxes!$D$3/60))&lt;=(C7+(D7/60)),IF((Boxes!$C$3+(Boxes!$D$3/60))&gt;=(A7+(B7/60)),F7,0),0)</f>
        <v>0</v>
      </c>
      <c r="F7" s="2">
        <v>42</v>
      </c>
      <c r="G7" s="17">
        <v>7</v>
      </c>
      <c r="H7" s="17">
        <v>5</v>
      </c>
      <c r="I7" s="17">
        <v>26</v>
      </c>
      <c r="J7" s="17">
        <v>7.1</v>
      </c>
      <c r="K7" s="9"/>
    </row>
    <row r="8" spans="1:11" ht="12.75">
      <c r="A8" s="13">
        <f t="shared" si="0"/>
        <v>13</v>
      </c>
      <c r="B8" s="13">
        <f t="shared" si="1"/>
        <v>13</v>
      </c>
      <c r="C8" s="7">
        <v>14</v>
      </c>
      <c r="D8" s="7">
        <v>0</v>
      </c>
      <c r="E8">
        <f>IF((Boxes!$C$3+(Boxes!$D$3/60))&lt;=(C8+(D8/60)),IF((Boxes!$C$3+(Boxes!$D$3/60))&gt;=(A8+(B8/60)),F8,0),0)</f>
        <v>0</v>
      </c>
      <c r="F8" s="2">
        <v>40.5</v>
      </c>
      <c r="G8" s="17">
        <v>8</v>
      </c>
      <c r="H8" s="17">
        <v>6</v>
      </c>
      <c r="I8" s="17">
        <v>28</v>
      </c>
      <c r="J8" s="17">
        <v>7.2</v>
      </c>
      <c r="K8" s="9"/>
    </row>
    <row r="9" spans="1:11" ht="12.75">
      <c r="A9" s="13">
        <f t="shared" si="0"/>
        <v>14</v>
      </c>
      <c r="B9" s="13">
        <f t="shared" si="1"/>
        <v>1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7">
        <v>9</v>
      </c>
      <c r="H9" s="17">
        <v>7</v>
      </c>
      <c r="I9" s="17">
        <v>30</v>
      </c>
      <c r="J9" s="17">
        <v>7.3</v>
      </c>
      <c r="K9" s="9"/>
    </row>
    <row r="10" spans="1:11" ht="12.75">
      <c r="A10" s="13">
        <f t="shared" si="0"/>
        <v>14</v>
      </c>
      <c r="B10" s="13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10</v>
      </c>
      <c r="H10" s="17">
        <v>7.1</v>
      </c>
      <c r="I10" s="17">
        <v>33</v>
      </c>
      <c r="J10" s="17">
        <v>7.4</v>
      </c>
      <c r="K10" s="9"/>
    </row>
    <row r="11" spans="1:11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12</v>
      </c>
      <c r="H11" s="17">
        <v>7.2</v>
      </c>
      <c r="I11" s="17">
        <v>35</v>
      </c>
      <c r="J11" s="17">
        <v>7.5</v>
      </c>
      <c r="K11" s="9"/>
    </row>
    <row r="12" spans="1:11" ht="12.75">
      <c r="A12" s="13">
        <f t="shared" si="0"/>
        <v>15</v>
      </c>
      <c r="B12" s="13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14</v>
      </c>
      <c r="H12" s="17">
        <v>7.3</v>
      </c>
      <c r="I12" s="17">
        <v>37</v>
      </c>
      <c r="J12" s="17">
        <v>7.75</v>
      </c>
      <c r="K12" s="9"/>
    </row>
    <row r="13" spans="1:11" ht="12.75">
      <c r="A13" s="13">
        <f t="shared" si="0"/>
        <v>16</v>
      </c>
      <c r="B13" s="13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16</v>
      </c>
      <c r="H13" s="17">
        <v>7.4</v>
      </c>
      <c r="I13" s="17">
        <v>40</v>
      </c>
      <c r="J13" s="17">
        <v>8</v>
      </c>
      <c r="K13" s="9"/>
    </row>
    <row r="14" spans="1:11" ht="12.75">
      <c r="A14" s="13">
        <f t="shared" si="0"/>
        <v>16</v>
      </c>
      <c r="B14" s="13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7">
        <v>18</v>
      </c>
      <c r="H14" s="17">
        <v>7.5</v>
      </c>
      <c r="I14" s="17">
        <v>42</v>
      </c>
      <c r="J14" s="17">
        <v>8.25</v>
      </c>
      <c r="K14" s="9"/>
    </row>
    <row r="15" spans="1:11" ht="12.75">
      <c r="A15" s="13">
        <f t="shared" si="0"/>
        <v>17</v>
      </c>
      <c r="B15" s="13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7">
        <v>21</v>
      </c>
      <c r="H15" s="17">
        <v>7.75</v>
      </c>
      <c r="I15" s="17">
        <v>44</v>
      </c>
      <c r="J15" s="17">
        <v>8.5</v>
      </c>
      <c r="K15" s="9"/>
    </row>
    <row r="16" spans="1:11" ht="12.75">
      <c r="A16" s="13">
        <f t="shared" si="0"/>
        <v>18</v>
      </c>
      <c r="B16" s="13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7">
        <v>24</v>
      </c>
      <c r="H16" s="17">
        <v>8</v>
      </c>
      <c r="I16" s="17">
        <v>46</v>
      </c>
      <c r="J16" s="17">
        <v>8.75</v>
      </c>
      <c r="K16" s="9"/>
    </row>
    <row r="17" spans="1:11" ht="12.75">
      <c r="A17" s="13">
        <f t="shared" si="0"/>
        <v>18</v>
      </c>
      <c r="B17" s="13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27</v>
      </c>
      <c r="H17" s="17">
        <v>8.25</v>
      </c>
      <c r="I17" s="17">
        <v>49</v>
      </c>
      <c r="J17" s="17">
        <v>9</v>
      </c>
      <c r="K17" s="9"/>
    </row>
    <row r="18" spans="1:11" ht="12.75">
      <c r="A18" s="13">
        <f t="shared" si="0"/>
        <v>19</v>
      </c>
      <c r="B18" s="13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31</v>
      </c>
      <c r="H18" s="17">
        <v>8.5</v>
      </c>
      <c r="I18" s="17">
        <v>50</v>
      </c>
      <c r="J18" s="17">
        <v>9.5</v>
      </c>
      <c r="K18" s="9"/>
    </row>
    <row r="19" spans="1:11" ht="12.75">
      <c r="A19" s="13">
        <f t="shared" si="0"/>
        <v>20</v>
      </c>
      <c r="B19" s="13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34</v>
      </c>
      <c r="H19" s="17">
        <v>8.75</v>
      </c>
      <c r="I19" s="17">
        <v>51</v>
      </c>
      <c r="J19" s="17">
        <v>10</v>
      </c>
      <c r="K19" s="9"/>
    </row>
    <row r="20" spans="1:11" ht="12.75">
      <c r="A20" s="13">
        <f t="shared" si="0"/>
        <v>21</v>
      </c>
      <c r="B20" s="13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7">
        <v>37</v>
      </c>
      <c r="H20" s="17">
        <v>9</v>
      </c>
      <c r="I20" s="17"/>
      <c r="J20" s="17"/>
      <c r="K20" s="9"/>
    </row>
    <row r="21" spans="1:11" ht="12.75">
      <c r="A21" s="13">
        <f t="shared" si="0"/>
        <v>22</v>
      </c>
      <c r="B21" s="13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>
        <v>38</v>
      </c>
      <c r="H21" s="17">
        <v>9.25</v>
      </c>
      <c r="I21" s="18"/>
      <c r="J21" s="18"/>
      <c r="K21" s="9"/>
    </row>
    <row r="22" spans="1:11" ht="12.75">
      <c r="A22" s="13">
        <f t="shared" si="0"/>
        <v>23</v>
      </c>
      <c r="B22" s="13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>
        <v>40</v>
      </c>
      <c r="H22" s="17">
        <v>9.5</v>
      </c>
      <c r="I22" s="18"/>
      <c r="J22" s="18"/>
      <c r="K22" s="9"/>
    </row>
    <row r="23" spans="1:11" ht="12.75">
      <c r="A23" s="13">
        <f t="shared" si="0"/>
        <v>24</v>
      </c>
      <c r="B23" s="13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7">
        <v>41</v>
      </c>
      <c r="H23" s="17">
        <v>9.75</v>
      </c>
      <c r="I23" s="18"/>
      <c r="J23" s="18"/>
      <c r="K23" s="9"/>
    </row>
    <row r="24" spans="1:11" ht="12.75">
      <c r="A24" s="13">
        <f t="shared" si="0"/>
        <v>26</v>
      </c>
      <c r="B24" s="13">
        <f t="shared" si="1"/>
        <v>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42</v>
      </c>
      <c r="H24" s="17">
        <v>10</v>
      </c>
      <c r="I24" s="18"/>
      <c r="J24" s="18"/>
      <c r="K24" s="9"/>
    </row>
    <row r="25" spans="7:11" ht="12.75">
      <c r="G25" s="17"/>
      <c r="H25" s="17"/>
      <c r="I25" s="18"/>
      <c r="J25" s="18"/>
      <c r="K25" s="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2:K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11</v>
      </c>
      <c r="D3" s="13">
        <v>24</v>
      </c>
      <c r="E3">
        <f>IF((Boxes!$C$3+(Boxes!$D$3/60))&lt;=(C3+(D3/60)),IF((Boxes!$C$3+(Boxes!$D$3/60))&gt;=(A3+(B3/60)),F3,0),0)</f>
        <v>50</v>
      </c>
      <c r="F3" s="2">
        <v>50</v>
      </c>
      <c r="G3" s="17">
        <v>2</v>
      </c>
      <c r="H3" s="17">
        <v>1</v>
      </c>
      <c r="I3" s="17">
        <v>15</v>
      </c>
      <c r="J3" s="17">
        <v>2</v>
      </c>
    </row>
    <row r="4" spans="1:11" ht="12.75">
      <c r="A4" s="13">
        <f>C3</f>
        <v>11</v>
      </c>
      <c r="B4" s="13">
        <f>D3+1</f>
        <v>25</v>
      </c>
      <c r="C4" s="7">
        <v>11</v>
      </c>
      <c r="D4" s="7">
        <v>36</v>
      </c>
      <c r="E4">
        <f>IF((Boxes!$C$3+(Boxes!$D$3/60))&lt;=(C4+(D4/60)),IF((Boxes!$C$3+(Boxes!$D$3/60))&gt;=(A4+(B4/60)),F4,0),0)</f>
        <v>0</v>
      </c>
      <c r="F4" s="2">
        <v>47.5</v>
      </c>
      <c r="G4" s="17">
        <v>3</v>
      </c>
      <c r="H4" s="17">
        <v>2</v>
      </c>
      <c r="I4" s="17">
        <v>17</v>
      </c>
      <c r="J4" s="17">
        <v>4</v>
      </c>
      <c r="K4" s="7"/>
    </row>
    <row r="5" spans="1:11" ht="12.75">
      <c r="A5" s="13">
        <f aca="true" t="shared" si="0" ref="A5:A24">C4</f>
        <v>11</v>
      </c>
      <c r="B5" s="13">
        <f aca="true" t="shared" si="1" ref="B5:B24">D4+1</f>
        <v>37</v>
      </c>
      <c r="C5" s="7">
        <v>11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4</v>
      </c>
      <c r="H5" s="17">
        <v>3</v>
      </c>
      <c r="I5" s="17">
        <v>19</v>
      </c>
      <c r="J5" s="17">
        <v>6</v>
      </c>
      <c r="K5" s="7"/>
    </row>
    <row r="6" spans="1:11" ht="12.75">
      <c r="A6" s="13">
        <f t="shared" si="0"/>
        <v>11</v>
      </c>
      <c r="B6" s="13">
        <f t="shared" si="1"/>
        <v>55</v>
      </c>
      <c r="C6" s="7">
        <v>12</v>
      </c>
      <c r="D6" s="7">
        <v>30</v>
      </c>
      <c r="E6">
        <f>IF((Boxes!$C$3+(Boxes!$D$3/60))&lt;=(C6+(D6/60)),IF((Boxes!$C$3+(Boxes!$D$3/60))&gt;=(A6+(B6/60)),F6,0),0)</f>
        <v>0</v>
      </c>
      <c r="F6" s="2">
        <v>43.5</v>
      </c>
      <c r="G6" s="17">
        <v>5</v>
      </c>
      <c r="H6" s="17">
        <v>4</v>
      </c>
      <c r="I6" s="17">
        <v>21</v>
      </c>
      <c r="J6" s="17">
        <v>7</v>
      </c>
      <c r="K6" s="7"/>
    </row>
    <row r="7" spans="1:11" ht="12.75">
      <c r="A7" s="13">
        <f t="shared" si="0"/>
        <v>12</v>
      </c>
      <c r="B7" s="13">
        <f t="shared" si="1"/>
        <v>31</v>
      </c>
      <c r="C7" s="7">
        <v>13</v>
      </c>
      <c r="D7" s="7">
        <v>12</v>
      </c>
      <c r="E7">
        <f>IF((Boxes!$C$3+(Boxes!$D$3/60))&lt;=(C7+(D7/60)),IF((Boxes!$C$3+(Boxes!$D$3/60))&gt;=(A7+(B7/60)),F7,0),0)</f>
        <v>0</v>
      </c>
      <c r="F7" s="2">
        <v>42</v>
      </c>
      <c r="G7" s="17">
        <v>6</v>
      </c>
      <c r="H7" s="17">
        <v>5</v>
      </c>
      <c r="I7" s="17">
        <v>23</v>
      </c>
      <c r="J7" s="17">
        <v>7.1</v>
      </c>
      <c r="K7" s="7"/>
    </row>
    <row r="8" spans="1:11" ht="12.75">
      <c r="A8" s="13">
        <f t="shared" si="0"/>
        <v>13</v>
      </c>
      <c r="B8" s="13">
        <f t="shared" si="1"/>
        <v>13</v>
      </c>
      <c r="C8" s="7">
        <v>14</v>
      </c>
      <c r="D8" s="7">
        <v>0</v>
      </c>
      <c r="E8">
        <f>IF((Boxes!$C$3+(Boxes!$D$3/60))&lt;=(C8+(D8/60)),IF((Boxes!$C$3+(Boxes!$D$3/60))&gt;=(A8+(B8/60)),F8,0),0)</f>
        <v>0</v>
      </c>
      <c r="F8" s="2">
        <v>40.5</v>
      </c>
      <c r="G8" s="17">
        <v>7</v>
      </c>
      <c r="H8" s="17">
        <v>6</v>
      </c>
      <c r="I8" s="17">
        <v>25</v>
      </c>
      <c r="J8" s="17">
        <v>7.2</v>
      </c>
      <c r="K8" s="7"/>
    </row>
    <row r="9" spans="1:11" ht="12.75">
      <c r="A9" s="13">
        <f t="shared" si="0"/>
        <v>14</v>
      </c>
      <c r="B9" s="13">
        <f t="shared" si="1"/>
        <v>1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7">
        <v>8</v>
      </c>
      <c r="H9" s="17">
        <v>7</v>
      </c>
      <c r="I9" s="17">
        <v>27</v>
      </c>
      <c r="J9" s="17">
        <v>7.3</v>
      </c>
      <c r="K9" s="7"/>
    </row>
    <row r="10" spans="1:11" ht="12.75">
      <c r="A10" s="13">
        <f t="shared" si="0"/>
        <v>14</v>
      </c>
      <c r="B10" s="13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10</v>
      </c>
      <c r="H10" s="17">
        <v>7.1</v>
      </c>
      <c r="I10" s="17">
        <v>29</v>
      </c>
      <c r="J10" s="17">
        <v>7.4</v>
      </c>
      <c r="K10" s="7"/>
    </row>
    <row r="11" spans="1:11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11</v>
      </c>
      <c r="H11" s="17">
        <v>7.2</v>
      </c>
      <c r="I11" s="17">
        <v>31</v>
      </c>
      <c r="J11" s="17">
        <v>7.5</v>
      </c>
      <c r="K11" s="7"/>
    </row>
    <row r="12" spans="1:11" ht="12.75">
      <c r="A12" s="13">
        <f t="shared" si="0"/>
        <v>15</v>
      </c>
      <c r="B12" s="13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13</v>
      </c>
      <c r="H12" s="17">
        <v>7.3</v>
      </c>
      <c r="I12" s="17">
        <v>34</v>
      </c>
      <c r="J12" s="17">
        <v>7.75</v>
      </c>
      <c r="K12" s="7"/>
    </row>
    <row r="13" spans="1:11" ht="12.75">
      <c r="A13" s="13">
        <f t="shared" si="0"/>
        <v>16</v>
      </c>
      <c r="B13" s="13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14</v>
      </c>
      <c r="H13" s="17">
        <v>7.4</v>
      </c>
      <c r="I13" s="17">
        <v>36</v>
      </c>
      <c r="J13" s="17">
        <v>8</v>
      </c>
      <c r="K13" s="7"/>
    </row>
    <row r="14" spans="1:11" ht="12.75">
      <c r="A14" s="13">
        <f t="shared" si="0"/>
        <v>16</v>
      </c>
      <c r="B14" s="13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7">
        <v>16</v>
      </c>
      <c r="H14" s="17">
        <v>7.5</v>
      </c>
      <c r="I14" s="17">
        <v>38</v>
      </c>
      <c r="J14" s="17">
        <v>8.25</v>
      </c>
      <c r="K14" s="7"/>
    </row>
    <row r="15" spans="1:11" ht="12.75">
      <c r="A15" s="13">
        <f t="shared" si="0"/>
        <v>17</v>
      </c>
      <c r="B15" s="13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7">
        <v>19</v>
      </c>
      <c r="H15" s="17">
        <v>7.75</v>
      </c>
      <c r="I15" s="17">
        <v>40</v>
      </c>
      <c r="J15" s="17">
        <v>8.5</v>
      </c>
      <c r="K15" s="7"/>
    </row>
    <row r="16" spans="1:11" ht="12.75">
      <c r="A16" s="13">
        <f t="shared" si="0"/>
        <v>18</v>
      </c>
      <c r="B16" s="13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7">
        <v>22</v>
      </c>
      <c r="H16" s="17">
        <v>8</v>
      </c>
      <c r="I16" s="17">
        <v>42</v>
      </c>
      <c r="J16" s="17">
        <v>8.75</v>
      </c>
      <c r="K16" s="7"/>
    </row>
    <row r="17" spans="1:11" ht="12.75">
      <c r="A17" s="13">
        <f t="shared" si="0"/>
        <v>18</v>
      </c>
      <c r="B17" s="13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25</v>
      </c>
      <c r="H17" s="17">
        <v>8.25</v>
      </c>
      <c r="I17" s="17">
        <v>45</v>
      </c>
      <c r="J17" s="17">
        <v>9</v>
      </c>
      <c r="K17" s="7"/>
    </row>
    <row r="18" spans="1:11" ht="12.75">
      <c r="A18" s="13">
        <f t="shared" si="0"/>
        <v>19</v>
      </c>
      <c r="B18" s="13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28</v>
      </c>
      <c r="H18" s="17">
        <v>8.5</v>
      </c>
      <c r="I18" s="17">
        <v>46</v>
      </c>
      <c r="J18" s="17">
        <v>9.5</v>
      </c>
      <c r="K18" s="7"/>
    </row>
    <row r="19" spans="1:11" ht="12.75">
      <c r="A19" s="13">
        <f t="shared" si="0"/>
        <v>20</v>
      </c>
      <c r="B19" s="13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31</v>
      </c>
      <c r="H19" s="17">
        <v>8.75</v>
      </c>
      <c r="I19" s="17">
        <v>47</v>
      </c>
      <c r="J19" s="17">
        <v>10</v>
      </c>
      <c r="K19" s="7"/>
    </row>
    <row r="20" spans="1:11" ht="12.75">
      <c r="A20" s="13">
        <f t="shared" si="0"/>
        <v>21</v>
      </c>
      <c r="B20" s="13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7">
        <v>35</v>
      </c>
      <c r="H20" s="17">
        <v>9</v>
      </c>
      <c r="I20" s="17"/>
      <c r="J20" s="17"/>
      <c r="K20" s="7"/>
    </row>
    <row r="21" spans="1:11" ht="12.75">
      <c r="A21" s="13">
        <f t="shared" si="0"/>
        <v>22</v>
      </c>
      <c r="B21" s="13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>
        <v>36</v>
      </c>
      <c r="H21" s="17">
        <v>9.25</v>
      </c>
      <c r="I21" s="18"/>
      <c r="J21" s="18"/>
      <c r="K21" s="7"/>
    </row>
    <row r="22" spans="1:11" ht="12.75">
      <c r="A22" s="13">
        <f t="shared" si="0"/>
        <v>23</v>
      </c>
      <c r="B22" s="13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>
        <v>38</v>
      </c>
      <c r="H22" s="17">
        <v>9.5</v>
      </c>
      <c r="I22" s="18"/>
      <c r="J22" s="18"/>
      <c r="K22" s="7"/>
    </row>
    <row r="23" spans="1:11" ht="12.75">
      <c r="A23" s="13">
        <f t="shared" si="0"/>
        <v>24</v>
      </c>
      <c r="B23" s="13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7">
        <v>40</v>
      </c>
      <c r="H23" s="17">
        <v>9.75</v>
      </c>
      <c r="I23" s="18"/>
      <c r="J23" s="18"/>
      <c r="K23" s="7"/>
    </row>
    <row r="24" spans="1:11" ht="12.75">
      <c r="A24" s="13">
        <f t="shared" si="0"/>
        <v>26</v>
      </c>
      <c r="B24" s="13">
        <f t="shared" si="1"/>
        <v>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41</v>
      </c>
      <c r="H24" s="17">
        <v>10</v>
      </c>
      <c r="I24" s="18"/>
      <c r="J24" s="18"/>
      <c r="K24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K237"/>
  <sheetViews>
    <sheetView workbookViewId="0" topLeftCell="A1">
      <selection activeCell="E6" sqref="E6"/>
    </sheetView>
  </sheetViews>
  <sheetFormatPr defaultColWidth="9.140625" defaultRowHeight="12.75"/>
  <cols>
    <col min="1" max="1" width="21.140625" style="0" customWidth="1"/>
    <col min="2" max="2" width="30.7109375" style="0" customWidth="1"/>
    <col min="3" max="3" width="9.00390625" style="0" bestFit="1" customWidth="1"/>
    <col min="4" max="4" width="8.57421875" style="0" bestFit="1" customWidth="1"/>
    <col min="5" max="5" width="9.28125" style="0" customWidth="1"/>
  </cols>
  <sheetData>
    <row r="1" spans="1:4" ht="17.25">
      <c r="A1" s="209" t="s">
        <v>112</v>
      </c>
      <c r="B1" s="132" t="s">
        <v>113</v>
      </c>
      <c r="C1" s="210" t="s">
        <v>114</v>
      </c>
      <c r="D1" s="133"/>
    </row>
    <row r="2" spans="1:11" ht="17.25">
      <c r="A2" s="209"/>
      <c r="B2" s="134" t="s">
        <v>115</v>
      </c>
      <c r="C2" s="210"/>
      <c r="D2" s="133"/>
      <c r="H2">
        <v>163</v>
      </c>
      <c r="J2">
        <f>H2/I3</f>
        <v>0.03604151407526154</v>
      </c>
      <c r="K2">
        <f>J2*703</f>
        <v>25.33718439490886</v>
      </c>
    </row>
    <row r="3" spans="8:9" ht="12.75">
      <c r="H3">
        <v>67.25</v>
      </c>
      <c r="I3">
        <f>H3*H3</f>
        <v>4522.5625</v>
      </c>
    </row>
    <row r="4" spans="1:4" ht="20.25" customHeight="1">
      <c r="A4" s="135" t="s">
        <v>116</v>
      </c>
      <c r="C4">
        <v>3</v>
      </c>
      <c r="D4">
        <f>C4+2</f>
        <v>5</v>
      </c>
    </row>
    <row r="5" spans="1:4" ht="20.25" customHeight="1">
      <c r="A5" s="135" t="s">
        <v>117</v>
      </c>
      <c r="C5">
        <v>11</v>
      </c>
      <c r="D5">
        <f>C5-1</f>
        <v>10</v>
      </c>
    </row>
    <row r="6" spans="1:5" ht="20.25" customHeight="1">
      <c r="A6" s="135" t="s">
        <v>118</v>
      </c>
      <c r="C6">
        <v>0</v>
      </c>
      <c r="D6">
        <v>0</v>
      </c>
      <c r="E6">
        <f>D4*12+D5+D6</f>
        <v>70</v>
      </c>
    </row>
    <row r="7" spans="1:4" ht="20.25" customHeight="1">
      <c r="A7" s="135" t="s">
        <v>89</v>
      </c>
      <c r="C7">
        <v>76</v>
      </c>
      <c r="D7">
        <f>C7+74</f>
        <v>150</v>
      </c>
    </row>
    <row r="11" spans="1:5" ht="12.75">
      <c r="A11" t="s">
        <v>116</v>
      </c>
      <c r="B11" t="s">
        <v>117</v>
      </c>
      <c r="D11" s="142">
        <v>0</v>
      </c>
      <c r="E11" t="s">
        <v>89</v>
      </c>
    </row>
    <row r="12" spans="1:5" ht="12.75">
      <c r="A12">
        <v>3</v>
      </c>
      <c r="B12">
        <v>0</v>
      </c>
      <c r="C12" s="11">
        <v>1</v>
      </c>
      <c r="D12" s="2">
        <v>0.25</v>
      </c>
      <c r="E12">
        <v>75</v>
      </c>
    </row>
    <row r="13" spans="1:5" ht="12.75">
      <c r="A13">
        <v>4</v>
      </c>
      <c r="B13">
        <v>1</v>
      </c>
      <c r="C13" s="11">
        <v>2</v>
      </c>
      <c r="D13" s="2">
        <v>0.5</v>
      </c>
      <c r="E13">
        <v>76</v>
      </c>
    </row>
    <row r="14" spans="1:5" ht="12.75">
      <c r="A14">
        <v>5</v>
      </c>
      <c r="B14">
        <v>2</v>
      </c>
      <c r="C14" s="11">
        <v>3</v>
      </c>
      <c r="D14" s="2">
        <v>0.75</v>
      </c>
      <c r="E14">
        <v>77</v>
      </c>
    </row>
    <row r="15" spans="1:5" ht="12.75">
      <c r="A15">
        <v>6</v>
      </c>
      <c r="B15">
        <v>3</v>
      </c>
      <c r="E15">
        <v>78</v>
      </c>
    </row>
    <row r="16" spans="1:5" ht="12.75">
      <c r="A16">
        <v>7</v>
      </c>
      <c r="B16">
        <v>4</v>
      </c>
      <c r="E16">
        <v>79</v>
      </c>
    </row>
    <row r="17" spans="2:5" ht="12.75">
      <c r="B17">
        <v>5</v>
      </c>
      <c r="E17">
        <v>80</v>
      </c>
    </row>
    <row r="18" spans="2:5" ht="12.75">
      <c r="B18">
        <v>6</v>
      </c>
      <c r="E18">
        <v>81</v>
      </c>
    </row>
    <row r="19" spans="2:5" ht="12.75">
      <c r="B19">
        <v>7</v>
      </c>
      <c r="E19">
        <v>82</v>
      </c>
    </row>
    <row r="20" spans="2:5" ht="12.75">
      <c r="B20">
        <v>8</v>
      </c>
      <c r="E20">
        <v>83</v>
      </c>
    </row>
    <row r="21" spans="2:5" ht="12.75">
      <c r="B21">
        <v>9</v>
      </c>
      <c r="E21">
        <v>84</v>
      </c>
    </row>
    <row r="22" spans="2:5" ht="12.75">
      <c r="B22">
        <v>10</v>
      </c>
      <c r="E22">
        <v>85</v>
      </c>
    </row>
    <row r="23" spans="2:5" ht="12.75">
      <c r="B23">
        <v>11</v>
      </c>
      <c r="E23">
        <v>86</v>
      </c>
    </row>
    <row r="24" ht="12.75">
      <c r="E24">
        <v>87</v>
      </c>
    </row>
    <row r="25" ht="12.75">
      <c r="E25">
        <v>88</v>
      </c>
    </row>
    <row r="26" ht="12.75">
      <c r="E26">
        <v>89</v>
      </c>
    </row>
    <row r="27" ht="12.75">
      <c r="E27">
        <v>90</v>
      </c>
    </row>
    <row r="28" ht="12.75">
      <c r="E28">
        <v>91</v>
      </c>
    </row>
    <row r="29" ht="12.75">
      <c r="E29">
        <v>92</v>
      </c>
    </row>
    <row r="30" ht="12.75">
      <c r="E30">
        <v>93</v>
      </c>
    </row>
    <row r="31" ht="12.75">
      <c r="E31">
        <v>94</v>
      </c>
    </row>
    <row r="32" ht="12.75">
      <c r="E32">
        <v>95</v>
      </c>
    </row>
    <row r="33" ht="12.75">
      <c r="E33">
        <v>96</v>
      </c>
    </row>
    <row r="34" ht="12.75">
      <c r="E34">
        <v>97</v>
      </c>
    </row>
    <row r="35" ht="12.75">
      <c r="E35">
        <v>98</v>
      </c>
    </row>
    <row r="36" ht="12.75">
      <c r="E36">
        <v>99</v>
      </c>
    </row>
    <row r="37" ht="12.75">
      <c r="E37">
        <v>100</v>
      </c>
    </row>
    <row r="38" ht="12.75">
      <c r="E38">
        <v>101</v>
      </c>
    </row>
    <row r="39" ht="12.75">
      <c r="E39">
        <v>102</v>
      </c>
    </row>
    <row r="40" ht="12.75">
      <c r="E40">
        <v>103</v>
      </c>
    </row>
    <row r="41" ht="12.75">
      <c r="E41">
        <v>104</v>
      </c>
    </row>
    <row r="42" ht="12.75">
      <c r="E42">
        <v>105</v>
      </c>
    </row>
    <row r="43" ht="12.75">
      <c r="E43">
        <v>106</v>
      </c>
    </row>
    <row r="44" ht="12.75">
      <c r="E44">
        <v>107</v>
      </c>
    </row>
    <row r="45" ht="12.75">
      <c r="E45">
        <v>108</v>
      </c>
    </row>
    <row r="46" ht="12.75">
      <c r="E46">
        <v>109</v>
      </c>
    </row>
    <row r="47" ht="12.75">
      <c r="E47">
        <v>110</v>
      </c>
    </row>
    <row r="48" ht="12.75">
      <c r="E48">
        <v>111</v>
      </c>
    </row>
    <row r="49" ht="12.75">
      <c r="E49">
        <v>112</v>
      </c>
    </row>
    <row r="50" ht="12.75">
      <c r="E50">
        <v>113</v>
      </c>
    </row>
    <row r="51" ht="12.75">
      <c r="E51">
        <v>114</v>
      </c>
    </row>
    <row r="52" ht="12.75">
      <c r="E52">
        <v>115</v>
      </c>
    </row>
    <row r="53" ht="12.75">
      <c r="E53">
        <v>116</v>
      </c>
    </row>
    <row r="54" ht="12.75">
      <c r="E54">
        <v>117</v>
      </c>
    </row>
    <row r="55" ht="12.75">
      <c r="E55">
        <v>118</v>
      </c>
    </row>
    <row r="56" ht="12.75">
      <c r="E56">
        <v>119</v>
      </c>
    </row>
    <row r="57" ht="12.75">
      <c r="E57">
        <v>120</v>
      </c>
    </row>
    <row r="58" ht="12.75">
      <c r="E58">
        <v>121</v>
      </c>
    </row>
    <row r="59" ht="12.75">
      <c r="E59">
        <v>122</v>
      </c>
    </row>
    <row r="60" ht="12.75">
      <c r="E60">
        <v>123</v>
      </c>
    </row>
    <row r="61" ht="12.75">
      <c r="E61">
        <v>124</v>
      </c>
    </row>
    <row r="62" ht="12.75">
      <c r="E62">
        <v>125</v>
      </c>
    </row>
    <row r="63" ht="12.75">
      <c r="E63">
        <v>126</v>
      </c>
    </row>
    <row r="64" ht="12.75">
      <c r="E64">
        <v>127</v>
      </c>
    </row>
    <row r="65" ht="12.75">
      <c r="E65">
        <v>128</v>
      </c>
    </row>
    <row r="66" ht="12.75">
      <c r="E66">
        <v>129</v>
      </c>
    </row>
    <row r="67" ht="12.75">
      <c r="E67">
        <v>130</v>
      </c>
    </row>
    <row r="68" ht="12.75">
      <c r="E68">
        <v>131</v>
      </c>
    </row>
    <row r="69" ht="12.75">
      <c r="E69">
        <v>132</v>
      </c>
    </row>
    <row r="70" ht="12.75">
      <c r="E70">
        <v>133</v>
      </c>
    </row>
    <row r="71" ht="12.75">
      <c r="E71">
        <v>134</v>
      </c>
    </row>
    <row r="72" ht="12.75">
      <c r="E72">
        <v>135</v>
      </c>
    </row>
    <row r="73" ht="12.75">
      <c r="E73">
        <v>136</v>
      </c>
    </row>
    <row r="74" ht="12.75">
      <c r="E74">
        <v>137</v>
      </c>
    </row>
    <row r="75" ht="12.75">
      <c r="E75">
        <v>138</v>
      </c>
    </row>
    <row r="76" ht="12.75">
      <c r="E76">
        <v>139</v>
      </c>
    </row>
    <row r="77" ht="12.75">
      <c r="E77">
        <v>140</v>
      </c>
    </row>
    <row r="78" ht="12.75">
      <c r="E78">
        <v>141</v>
      </c>
    </row>
    <row r="79" ht="12.75">
      <c r="E79">
        <v>142</v>
      </c>
    </row>
    <row r="80" ht="12.75">
      <c r="E80">
        <v>143</v>
      </c>
    </row>
    <row r="81" ht="12.75">
      <c r="E81">
        <v>144</v>
      </c>
    </row>
    <row r="82" ht="12.75">
      <c r="E82">
        <v>145</v>
      </c>
    </row>
    <row r="83" ht="12.75">
      <c r="E83">
        <v>146</v>
      </c>
    </row>
    <row r="84" ht="12.75">
      <c r="E84">
        <v>147</v>
      </c>
    </row>
    <row r="85" ht="12.75">
      <c r="E85">
        <v>148</v>
      </c>
    </row>
    <row r="86" ht="12.75">
      <c r="E86">
        <v>149</v>
      </c>
    </row>
    <row r="87" ht="12.75">
      <c r="E87">
        <v>150</v>
      </c>
    </row>
    <row r="88" ht="12.75">
      <c r="E88">
        <v>151</v>
      </c>
    </row>
    <row r="89" ht="12.75">
      <c r="E89">
        <v>152</v>
      </c>
    </row>
    <row r="90" ht="12.75">
      <c r="E90">
        <v>153</v>
      </c>
    </row>
    <row r="91" ht="12.75">
      <c r="E91">
        <v>154</v>
      </c>
    </row>
    <row r="92" ht="12.75">
      <c r="E92">
        <v>155</v>
      </c>
    </row>
    <row r="93" ht="12.75">
      <c r="E93">
        <v>156</v>
      </c>
    </row>
    <row r="94" ht="12.75">
      <c r="E94">
        <v>157</v>
      </c>
    </row>
    <row r="95" ht="12.75">
      <c r="E95">
        <v>158</v>
      </c>
    </row>
    <row r="96" ht="12.75">
      <c r="E96">
        <v>159</v>
      </c>
    </row>
    <row r="97" ht="12.75">
      <c r="E97">
        <v>160</v>
      </c>
    </row>
    <row r="98" ht="12.75">
      <c r="E98">
        <v>161</v>
      </c>
    </row>
    <row r="99" ht="12.75">
      <c r="E99">
        <v>162</v>
      </c>
    </row>
    <row r="100" ht="12.75">
      <c r="E100">
        <v>163</v>
      </c>
    </row>
    <row r="101" ht="12.75">
      <c r="E101">
        <v>164</v>
      </c>
    </row>
    <row r="102" ht="12.75">
      <c r="E102">
        <v>165</v>
      </c>
    </row>
    <row r="103" ht="12.75">
      <c r="E103">
        <v>166</v>
      </c>
    </row>
    <row r="104" ht="12.75">
      <c r="E104">
        <v>167</v>
      </c>
    </row>
    <row r="105" ht="12.75">
      <c r="E105">
        <v>168</v>
      </c>
    </row>
    <row r="106" ht="12.75">
      <c r="E106">
        <v>169</v>
      </c>
    </row>
    <row r="107" ht="12.75">
      <c r="E107">
        <v>170</v>
      </c>
    </row>
    <row r="108" ht="12.75">
      <c r="E108">
        <v>171</v>
      </c>
    </row>
    <row r="109" ht="12.75">
      <c r="E109">
        <v>172</v>
      </c>
    </row>
    <row r="110" ht="12.75">
      <c r="E110">
        <v>173</v>
      </c>
    </row>
    <row r="111" ht="12.75">
      <c r="E111">
        <v>174</v>
      </c>
    </row>
    <row r="112" ht="12.75">
      <c r="E112">
        <v>175</v>
      </c>
    </row>
    <row r="113" ht="12.75">
      <c r="E113">
        <v>176</v>
      </c>
    </row>
    <row r="114" ht="12.75">
      <c r="E114">
        <v>177</v>
      </c>
    </row>
    <row r="115" ht="12.75">
      <c r="E115">
        <v>178</v>
      </c>
    </row>
    <row r="116" ht="12.75">
      <c r="E116">
        <v>179</v>
      </c>
    </row>
    <row r="117" ht="12.75">
      <c r="E117">
        <v>180</v>
      </c>
    </row>
    <row r="118" ht="12.75">
      <c r="E118">
        <v>181</v>
      </c>
    </row>
    <row r="119" ht="12.75">
      <c r="E119">
        <v>182</v>
      </c>
    </row>
    <row r="120" ht="12.75">
      <c r="E120">
        <v>183</v>
      </c>
    </row>
    <row r="121" ht="12.75">
      <c r="E121">
        <v>184</v>
      </c>
    </row>
    <row r="122" ht="12.75">
      <c r="E122">
        <v>185</v>
      </c>
    </row>
    <row r="123" ht="12.75">
      <c r="E123">
        <v>186</v>
      </c>
    </row>
    <row r="124" ht="12.75">
      <c r="E124">
        <v>187</v>
      </c>
    </row>
    <row r="125" ht="12.75">
      <c r="E125">
        <v>188</v>
      </c>
    </row>
    <row r="126" ht="12.75">
      <c r="E126">
        <v>189</v>
      </c>
    </row>
    <row r="127" ht="12.75">
      <c r="E127">
        <v>190</v>
      </c>
    </row>
    <row r="128" ht="12.75">
      <c r="E128">
        <v>191</v>
      </c>
    </row>
    <row r="129" ht="12.75">
      <c r="E129">
        <v>192</v>
      </c>
    </row>
    <row r="130" ht="12.75">
      <c r="E130">
        <v>193</v>
      </c>
    </row>
    <row r="131" ht="12.75">
      <c r="E131">
        <v>194</v>
      </c>
    </row>
    <row r="132" ht="12.75">
      <c r="E132">
        <v>195</v>
      </c>
    </row>
    <row r="133" ht="12.75">
      <c r="E133">
        <v>196</v>
      </c>
    </row>
    <row r="134" ht="12.75">
      <c r="E134">
        <v>197</v>
      </c>
    </row>
    <row r="135" ht="12.75">
      <c r="E135">
        <v>198</v>
      </c>
    </row>
    <row r="136" ht="12.75">
      <c r="E136">
        <v>199</v>
      </c>
    </row>
    <row r="137" ht="12.75">
      <c r="E137">
        <v>200</v>
      </c>
    </row>
    <row r="138" ht="12.75">
      <c r="E138">
        <v>201</v>
      </c>
    </row>
    <row r="139" ht="12.75">
      <c r="E139">
        <v>202</v>
      </c>
    </row>
    <row r="140" ht="12.75">
      <c r="E140">
        <v>203</v>
      </c>
    </row>
    <row r="141" ht="12.75">
      <c r="E141">
        <v>204</v>
      </c>
    </row>
    <row r="142" ht="12.75">
      <c r="E142">
        <v>205</v>
      </c>
    </row>
    <row r="143" ht="12.75">
      <c r="E143">
        <v>206</v>
      </c>
    </row>
    <row r="144" ht="12.75">
      <c r="E144">
        <v>207</v>
      </c>
    </row>
    <row r="145" ht="12.75">
      <c r="E145">
        <v>208</v>
      </c>
    </row>
    <row r="146" ht="12.75">
      <c r="E146">
        <v>209</v>
      </c>
    </row>
    <row r="147" ht="12.75">
      <c r="E147">
        <v>210</v>
      </c>
    </row>
    <row r="148" ht="12.75">
      <c r="E148">
        <v>211</v>
      </c>
    </row>
    <row r="149" ht="12.75">
      <c r="E149">
        <v>212</v>
      </c>
    </row>
    <row r="150" ht="12.75">
      <c r="E150">
        <v>213</v>
      </c>
    </row>
    <row r="151" ht="12.75">
      <c r="E151">
        <v>214</v>
      </c>
    </row>
    <row r="152" ht="12.75">
      <c r="E152">
        <v>215</v>
      </c>
    </row>
    <row r="153" ht="12.75">
      <c r="E153">
        <v>216</v>
      </c>
    </row>
    <row r="154" ht="12.75">
      <c r="E154">
        <v>217</v>
      </c>
    </row>
    <row r="155" ht="12.75">
      <c r="E155">
        <v>218</v>
      </c>
    </row>
    <row r="156" ht="12.75">
      <c r="E156">
        <v>219</v>
      </c>
    </row>
    <row r="157" ht="12.75">
      <c r="E157">
        <v>220</v>
      </c>
    </row>
    <row r="158" ht="12.75">
      <c r="E158">
        <v>221</v>
      </c>
    </row>
    <row r="159" ht="12.75">
      <c r="E159">
        <v>222</v>
      </c>
    </row>
    <row r="160" ht="12.75">
      <c r="E160">
        <v>223</v>
      </c>
    </row>
    <row r="161" ht="12.75">
      <c r="E161">
        <v>224</v>
      </c>
    </row>
    <row r="162" ht="12.75">
      <c r="E162">
        <v>225</v>
      </c>
    </row>
    <row r="163" ht="12.75">
      <c r="E163">
        <v>226</v>
      </c>
    </row>
    <row r="164" ht="12.75">
      <c r="E164">
        <v>227</v>
      </c>
    </row>
    <row r="165" ht="12.75">
      <c r="E165">
        <v>228</v>
      </c>
    </row>
    <row r="166" ht="12.75">
      <c r="E166">
        <v>229</v>
      </c>
    </row>
    <row r="167" ht="12.75">
      <c r="E167">
        <v>230</v>
      </c>
    </row>
    <row r="168" ht="12.75">
      <c r="E168">
        <v>231</v>
      </c>
    </row>
    <row r="169" ht="12.75">
      <c r="E169">
        <v>232</v>
      </c>
    </row>
    <row r="170" ht="12.75">
      <c r="E170">
        <v>233</v>
      </c>
    </row>
    <row r="171" ht="12.75">
      <c r="E171">
        <v>234</v>
      </c>
    </row>
    <row r="172" ht="12.75">
      <c r="E172">
        <v>235</v>
      </c>
    </row>
    <row r="173" ht="12.75">
      <c r="E173">
        <v>236</v>
      </c>
    </row>
    <row r="174" ht="12.75">
      <c r="E174">
        <v>237</v>
      </c>
    </row>
    <row r="175" ht="12.75">
      <c r="E175">
        <v>238</v>
      </c>
    </row>
    <row r="176" ht="12.75">
      <c r="E176">
        <v>239</v>
      </c>
    </row>
    <row r="177" ht="12.75">
      <c r="E177">
        <v>240</v>
      </c>
    </row>
    <row r="178" ht="12.75">
      <c r="E178">
        <v>241</v>
      </c>
    </row>
    <row r="179" ht="12.75">
      <c r="E179">
        <v>242</v>
      </c>
    </row>
    <row r="180" ht="12.75">
      <c r="E180">
        <v>243</v>
      </c>
    </row>
    <row r="181" ht="12.75">
      <c r="E181">
        <v>244</v>
      </c>
    </row>
    <row r="182" ht="12.75">
      <c r="E182">
        <v>245</v>
      </c>
    </row>
    <row r="183" ht="12.75">
      <c r="E183">
        <v>246</v>
      </c>
    </row>
    <row r="184" ht="12.75">
      <c r="E184">
        <v>247</v>
      </c>
    </row>
    <row r="185" ht="12.75">
      <c r="E185">
        <v>248</v>
      </c>
    </row>
    <row r="186" ht="12.75">
      <c r="E186">
        <v>249</v>
      </c>
    </row>
    <row r="187" ht="12.75">
      <c r="E187">
        <v>250</v>
      </c>
    </row>
    <row r="188" ht="12.75">
      <c r="E188">
        <v>251</v>
      </c>
    </row>
    <row r="189" ht="12.75">
      <c r="E189">
        <v>252</v>
      </c>
    </row>
    <row r="190" ht="12.75">
      <c r="E190">
        <v>253</v>
      </c>
    </row>
    <row r="191" ht="12.75">
      <c r="E191">
        <v>254</v>
      </c>
    </row>
    <row r="192" ht="12.75">
      <c r="E192">
        <v>255</v>
      </c>
    </row>
    <row r="193" ht="12.75">
      <c r="E193">
        <v>256</v>
      </c>
    </row>
    <row r="194" ht="12.75">
      <c r="E194">
        <v>257</v>
      </c>
    </row>
    <row r="195" ht="12.75">
      <c r="E195">
        <v>258</v>
      </c>
    </row>
    <row r="196" ht="12.75">
      <c r="E196">
        <v>259</v>
      </c>
    </row>
    <row r="197" ht="12.75">
      <c r="E197">
        <v>260</v>
      </c>
    </row>
    <row r="198" ht="12.75">
      <c r="E198">
        <v>261</v>
      </c>
    </row>
    <row r="199" ht="12.75">
      <c r="E199">
        <v>262</v>
      </c>
    </row>
    <row r="200" ht="12.75">
      <c r="E200">
        <v>263</v>
      </c>
    </row>
    <row r="201" ht="12.75">
      <c r="E201">
        <v>264</v>
      </c>
    </row>
    <row r="202" ht="12.75">
      <c r="E202">
        <v>265</v>
      </c>
    </row>
    <row r="203" ht="12.75">
      <c r="E203">
        <v>266</v>
      </c>
    </row>
    <row r="204" ht="12.75">
      <c r="E204">
        <v>267</v>
      </c>
    </row>
    <row r="205" ht="12.75">
      <c r="E205">
        <v>268</v>
      </c>
    </row>
    <row r="206" ht="12.75">
      <c r="E206">
        <v>269</v>
      </c>
    </row>
    <row r="207" ht="12.75">
      <c r="E207">
        <v>270</v>
      </c>
    </row>
    <row r="208" ht="12.75">
      <c r="E208">
        <v>271</v>
      </c>
    </row>
    <row r="209" ht="12.75">
      <c r="E209">
        <v>272</v>
      </c>
    </row>
    <row r="210" ht="12.75">
      <c r="E210">
        <v>273</v>
      </c>
    </row>
    <row r="211" ht="12.75">
      <c r="E211">
        <v>274</v>
      </c>
    </row>
    <row r="212" ht="12.75">
      <c r="E212">
        <v>275</v>
      </c>
    </row>
    <row r="213" ht="12.75">
      <c r="E213">
        <v>276</v>
      </c>
    </row>
    <row r="214" ht="12.75">
      <c r="E214">
        <v>277</v>
      </c>
    </row>
    <row r="215" ht="12.75">
      <c r="E215">
        <v>278</v>
      </c>
    </row>
    <row r="216" ht="12.75">
      <c r="E216">
        <v>279</v>
      </c>
    </row>
    <row r="217" ht="12.75">
      <c r="E217">
        <v>280</v>
      </c>
    </row>
    <row r="218" ht="12.75">
      <c r="E218">
        <v>281</v>
      </c>
    </row>
    <row r="219" ht="12.75">
      <c r="E219">
        <v>282</v>
      </c>
    </row>
    <row r="220" ht="12.75">
      <c r="E220">
        <v>283</v>
      </c>
    </row>
    <row r="221" ht="12.75">
      <c r="E221">
        <v>284</v>
      </c>
    </row>
    <row r="222" ht="12.75">
      <c r="E222">
        <v>285</v>
      </c>
    </row>
    <row r="223" ht="12.75">
      <c r="E223">
        <v>286</v>
      </c>
    </row>
    <row r="224" ht="12.75">
      <c r="E224">
        <v>287</v>
      </c>
    </row>
    <row r="225" ht="12.75">
      <c r="E225">
        <v>288</v>
      </c>
    </row>
    <row r="226" ht="12.75">
      <c r="E226">
        <v>289</v>
      </c>
    </row>
    <row r="227" ht="12.75">
      <c r="E227">
        <v>290</v>
      </c>
    </row>
    <row r="228" ht="12.75">
      <c r="E228">
        <v>291</v>
      </c>
    </row>
    <row r="229" ht="12.75">
      <c r="E229">
        <v>292</v>
      </c>
    </row>
    <row r="230" ht="12.75">
      <c r="E230">
        <v>293</v>
      </c>
    </row>
    <row r="231" ht="12.75">
      <c r="E231">
        <v>294</v>
      </c>
    </row>
    <row r="232" ht="12.75">
      <c r="E232">
        <v>295</v>
      </c>
    </row>
    <row r="233" ht="12.75">
      <c r="E233">
        <v>296</v>
      </c>
    </row>
    <row r="234" ht="12.75">
      <c r="E234">
        <v>297</v>
      </c>
    </row>
    <row r="235" ht="12.75">
      <c r="E235">
        <v>298</v>
      </c>
    </row>
    <row r="236" ht="12.75">
      <c r="E236">
        <v>299</v>
      </c>
    </row>
    <row r="237" ht="12.75">
      <c r="E237">
        <v>300</v>
      </c>
    </row>
  </sheetData>
  <mergeCells count="2">
    <mergeCell ref="A1:A2"/>
    <mergeCell ref="C1:C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2:K25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11</v>
      </c>
      <c r="D3" s="13">
        <v>54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1</v>
      </c>
      <c r="I3" s="17">
        <v>11</v>
      </c>
      <c r="J3" s="17">
        <v>2</v>
      </c>
    </row>
    <row r="4" spans="1:11" ht="12.75">
      <c r="A4" s="13">
        <f>C3</f>
        <v>11</v>
      </c>
      <c r="B4" s="13">
        <f>D3+1</f>
        <v>55</v>
      </c>
      <c r="C4" s="7">
        <v>12</v>
      </c>
      <c r="D4" s="7">
        <v>30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2</v>
      </c>
      <c r="I4" s="17">
        <v>13</v>
      </c>
      <c r="J4" s="17">
        <v>4</v>
      </c>
      <c r="K4" s="7"/>
    </row>
    <row r="5" spans="1:11" ht="12.75">
      <c r="A5" s="13">
        <f aca="true" t="shared" si="0" ref="A5:A24">C4</f>
        <v>12</v>
      </c>
      <c r="B5" s="13">
        <f aca="true" t="shared" si="1" ref="B5:B24">D4+1</f>
        <v>31</v>
      </c>
      <c r="C5" s="7">
        <v>12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3</v>
      </c>
      <c r="I5" s="17">
        <v>16</v>
      </c>
      <c r="J5" s="17">
        <v>6</v>
      </c>
      <c r="K5" s="7"/>
    </row>
    <row r="6" spans="1:11" ht="12.75">
      <c r="A6" s="13">
        <f t="shared" si="0"/>
        <v>12</v>
      </c>
      <c r="B6" s="13">
        <f t="shared" si="1"/>
        <v>55</v>
      </c>
      <c r="C6" s="7">
        <v>13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4</v>
      </c>
      <c r="I6" s="17">
        <v>18</v>
      </c>
      <c r="J6" s="17">
        <v>7</v>
      </c>
      <c r="K6" s="7"/>
    </row>
    <row r="7" spans="1:11" ht="12.75">
      <c r="A7" s="13">
        <f t="shared" si="0"/>
        <v>13</v>
      </c>
      <c r="B7" s="13">
        <f t="shared" si="1"/>
        <v>13</v>
      </c>
      <c r="C7" s="7">
        <v>13</v>
      </c>
      <c r="D7" s="7">
        <v>36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5</v>
      </c>
      <c r="I7" s="17">
        <v>20</v>
      </c>
      <c r="J7" s="17">
        <v>7.1</v>
      </c>
      <c r="K7" s="7"/>
    </row>
    <row r="8" spans="1:11" ht="12.75">
      <c r="A8" s="13">
        <f t="shared" si="0"/>
        <v>13</v>
      </c>
      <c r="B8" s="13">
        <f t="shared" si="1"/>
        <v>37</v>
      </c>
      <c r="C8" s="7">
        <v>14</v>
      </c>
      <c r="D8" s="7">
        <v>24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6</v>
      </c>
      <c r="I8" s="17">
        <v>22</v>
      </c>
      <c r="J8" s="17">
        <v>7.2</v>
      </c>
      <c r="K8" s="7"/>
    </row>
    <row r="9" spans="1:11" ht="12.75">
      <c r="A9" s="13">
        <f t="shared" si="0"/>
        <v>14</v>
      </c>
      <c r="B9" s="13">
        <f t="shared" si="1"/>
        <v>25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7">
        <v>7</v>
      </c>
      <c r="H9" s="17">
        <v>7</v>
      </c>
      <c r="I9" s="17">
        <v>23</v>
      </c>
      <c r="J9" s="17">
        <v>7.3</v>
      </c>
      <c r="K9" s="7"/>
    </row>
    <row r="10" spans="1:11" ht="12.75">
      <c r="A10" s="13">
        <f t="shared" si="0"/>
        <v>14</v>
      </c>
      <c r="B10" s="13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9</v>
      </c>
      <c r="H10" s="17">
        <v>7.1</v>
      </c>
      <c r="I10" s="17">
        <v>25</v>
      </c>
      <c r="J10" s="17">
        <v>7.4</v>
      </c>
      <c r="K10" s="7"/>
    </row>
    <row r="11" spans="1:11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10</v>
      </c>
      <c r="H11" s="17">
        <v>7.2</v>
      </c>
      <c r="I11" s="17">
        <v>27</v>
      </c>
      <c r="J11" s="17">
        <v>7.5</v>
      </c>
      <c r="K11" s="7"/>
    </row>
    <row r="12" spans="1:11" ht="12.75">
      <c r="A12" s="13">
        <f t="shared" si="0"/>
        <v>15</v>
      </c>
      <c r="B12" s="13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11</v>
      </c>
      <c r="H12" s="17">
        <v>7.3</v>
      </c>
      <c r="I12" s="17">
        <v>29</v>
      </c>
      <c r="J12" s="17">
        <v>7.75</v>
      </c>
      <c r="K12" s="7"/>
    </row>
    <row r="13" spans="1:11" ht="12.75">
      <c r="A13" s="13">
        <f t="shared" si="0"/>
        <v>16</v>
      </c>
      <c r="B13" s="13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12</v>
      </c>
      <c r="H13" s="17">
        <v>7.4</v>
      </c>
      <c r="I13" s="17">
        <v>31</v>
      </c>
      <c r="J13" s="17">
        <v>8</v>
      </c>
      <c r="K13" s="7"/>
    </row>
    <row r="14" spans="1:11" ht="12.75">
      <c r="A14" s="13">
        <f t="shared" si="0"/>
        <v>16</v>
      </c>
      <c r="B14" s="13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7">
        <v>14</v>
      </c>
      <c r="H14" s="17">
        <v>7.5</v>
      </c>
      <c r="I14" s="17">
        <v>33</v>
      </c>
      <c r="J14" s="17">
        <v>8.25</v>
      </c>
      <c r="K14" s="7"/>
    </row>
    <row r="15" spans="1:11" ht="12.75">
      <c r="A15" s="13">
        <f t="shared" si="0"/>
        <v>17</v>
      </c>
      <c r="B15" s="13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7">
        <v>17</v>
      </c>
      <c r="H15" s="17">
        <v>7.75</v>
      </c>
      <c r="I15" s="17">
        <v>35</v>
      </c>
      <c r="J15" s="17">
        <v>8.5</v>
      </c>
      <c r="K15" s="7"/>
    </row>
    <row r="16" spans="1:11" ht="12.75">
      <c r="A16" s="13">
        <f t="shared" si="0"/>
        <v>18</v>
      </c>
      <c r="B16" s="13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7">
        <v>20</v>
      </c>
      <c r="H16" s="17">
        <v>8</v>
      </c>
      <c r="I16" s="17">
        <v>37</v>
      </c>
      <c r="J16" s="17">
        <v>8.75</v>
      </c>
      <c r="K16" s="7"/>
    </row>
    <row r="17" spans="1:11" ht="12.75">
      <c r="A17" s="13">
        <f t="shared" si="0"/>
        <v>18</v>
      </c>
      <c r="B17" s="13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23</v>
      </c>
      <c r="H17" s="17">
        <v>8.25</v>
      </c>
      <c r="I17" s="17">
        <v>40</v>
      </c>
      <c r="J17" s="17">
        <v>9</v>
      </c>
      <c r="K17" s="7"/>
    </row>
    <row r="18" spans="1:11" ht="12.75">
      <c r="A18" s="13">
        <f t="shared" si="0"/>
        <v>19</v>
      </c>
      <c r="B18" s="13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26</v>
      </c>
      <c r="H18" s="17">
        <v>8.5</v>
      </c>
      <c r="I18" s="17">
        <v>41</v>
      </c>
      <c r="J18" s="17">
        <v>9.5</v>
      </c>
      <c r="K18" s="7"/>
    </row>
    <row r="19" spans="1:11" ht="12.75">
      <c r="A19" s="13">
        <f t="shared" si="0"/>
        <v>20</v>
      </c>
      <c r="B19" s="13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29</v>
      </c>
      <c r="H19" s="17">
        <v>8.75</v>
      </c>
      <c r="I19" s="17">
        <v>42</v>
      </c>
      <c r="J19" s="17">
        <v>10</v>
      </c>
      <c r="K19" s="7"/>
    </row>
    <row r="20" spans="1:11" ht="12.75">
      <c r="A20" s="13">
        <f t="shared" si="0"/>
        <v>21</v>
      </c>
      <c r="B20" s="13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7">
        <v>33</v>
      </c>
      <c r="H20" s="17">
        <v>9</v>
      </c>
      <c r="I20" s="17"/>
      <c r="J20" s="17"/>
      <c r="K20" s="7"/>
    </row>
    <row r="21" spans="1:11" ht="12.75">
      <c r="A21" s="13">
        <f t="shared" si="0"/>
        <v>22</v>
      </c>
      <c r="B21" s="13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>
        <v>35</v>
      </c>
      <c r="H21" s="17">
        <v>9.25</v>
      </c>
      <c r="I21" s="18"/>
      <c r="J21" s="18"/>
      <c r="K21" s="7"/>
    </row>
    <row r="22" spans="1:11" ht="12.75">
      <c r="A22" s="13">
        <f t="shared" si="0"/>
        <v>23</v>
      </c>
      <c r="B22" s="13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>
        <v>37</v>
      </c>
      <c r="H22" s="17">
        <v>9.5</v>
      </c>
      <c r="I22" s="18"/>
      <c r="J22" s="18"/>
      <c r="K22" s="7"/>
    </row>
    <row r="23" spans="1:11" ht="12.75">
      <c r="A23" s="13">
        <f t="shared" si="0"/>
        <v>24</v>
      </c>
      <c r="B23" s="13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7">
        <v>39</v>
      </c>
      <c r="H23" s="17">
        <v>9.75</v>
      </c>
      <c r="I23" s="18"/>
      <c r="J23" s="18"/>
      <c r="K23" s="7"/>
    </row>
    <row r="24" spans="1:11" ht="12.75">
      <c r="A24" s="13">
        <f t="shared" si="0"/>
        <v>26</v>
      </c>
      <c r="B24" s="13">
        <f t="shared" si="1"/>
        <v>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G24" s="17">
        <v>40</v>
      </c>
      <c r="H24" s="17">
        <v>10</v>
      </c>
      <c r="I24" s="18"/>
      <c r="J24" s="18"/>
      <c r="K24" s="7"/>
    </row>
    <row r="25" spans="7:11" ht="12.75">
      <c r="G25" s="17"/>
      <c r="H25" s="17"/>
      <c r="I25" s="18"/>
      <c r="J25" s="18"/>
      <c r="K25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2:K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11</v>
      </c>
      <c r="D3" s="13">
        <v>54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2</v>
      </c>
      <c r="I3" s="17">
        <v>9</v>
      </c>
      <c r="J3" s="17">
        <v>2</v>
      </c>
    </row>
    <row r="4" spans="1:11" ht="12.75">
      <c r="A4" s="13">
        <f>C3</f>
        <v>11</v>
      </c>
      <c r="B4" s="13">
        <f>D3+1</f>
        <v>55</v>
      </c>
      <c r="C4" s="7">
        <v>12</v>
      </c>
      <c r="D4" s="7">
        <v>30</v>
      </c>
      <c r="E4">
        <f>IF((Boxes!$C$3+(Boxes!$D$3/60))&lt;=(C4+(D4/60)),IF((Boxes!$C$3+(Boxes!$D$3/60))&gt;=(A4+(B4/60)),F4,0),0)</f>
        <v>0</v>
      </c>
      <c r="F4" s="2">
        <v>47.5</v>
      </c>
      <c r="G4" s="17">
        <v>3</v>
      </c>
      <c r="H4" s="17">
        <v>4</v>
      </c>
      <c r="I4" s="17">
        <v>12</v>
      </c>
      <c r="J4" s="17">
        <v>4</v>
      </c>
      <c r="K4" s="7"/>
    </row>
    <row r="5" spans="1:11" ht="12.75">
      <c r="A5" s="13">
        <f aca="true" t="shared" si="0" ref="A5:A24">C4</f>
        <v>12</v>
      </c>
      <c r="B5" s="13">
        <f aca="true" t="shared" si="1" ref="B5:B24">D4+1</f>
        <v>31</v>
      </c>
      <c r="C5" s="7">
        <v>12</v>
      </c>
      <c r="D5" s="7">
        <v>54</v>
      </c>
      <c r="E5">
        <f>IF((Boxes!$C$3+(Boxes!$D$3/60))&lt;=(C5+(D5/60)),IF((Boxes!$C$3+(Boxes!$D$3/60))&gt;=(A5+(B5/60)),F5,0),0)</f>
        <v>0</v>
      </c>
      <c r="F5" s="2">
        <v>45</v>
      </c>
      <c r="G5" s="17">
        <v>4</v>
      </c>
      <c r="H5" s="17">
        <v>6</v>
      </c>
      <c r="I5" s="17">
        <v>14</v>
      </c>
      <c r="J5" s="17">
        <v>6</v>
      </c>
      <c r="K5" s="7"/>
    </row>
    <row r="6" spans="1:11" ht="12.75">
      <c r="A6" s="13">
        <f t="shared" si="0"/>
        <v>12</v>
      </c>
      <c r="B6" s="13">
        <f t="shared" si="1"/>
        <v>55</v>
      </c>
      <c r="C6" s="7">
        <v>13</v>
      </c>
      <c r="D6" s="7">
        <v>12</v>
      </c>
      <c r="E6">
        <f>IF((Boxes!$C$3+(Boxes!$D$3/60))&lt;=(C6+(D6/60)),IF((Boxes!$C$3+(Boxes!$D$3/60))&gt;=(A6+(B6/60)),F6,0),0)</f>
        <v>0</v>
      </c>
      <c r="F6" s="2">
        <v>43.5</v>
      </c>
      <c r="G6" s="17">
        <v>6</v>
      </c>
      <c r="H6" s="17">
        <v>7</v>
      </c>
      <c r="I6" s="17">
        <v>16</v>
      </c>
      <c r="J6" s="17">
        <v>7</v>
      </c>
      <c r="K6" s="7"/>
    </row>
    <row r="7" spans="1:11" ht="12.75">
      <c r="A7" s="13">
        <f t="shared" si="0"/>
        <v>13</v>
      </c>
      <c r="B7" s="13">
        <f t="shared" si="1"/>
        <v>13</v>
      </c>
      <c r="C7" s="7">
        <v>13</v>
      </c>
      <c r="D7" s="7">
        <v>36</v>
      </c>
      <c r="E7">
        <f>IF((Boxes!$C$3+(Boxes!$D$3/60))&lt;=(C7+(D7/60)),IF((Boxes!$C$3+(Boxes!$D$3/60))&gt;=(A7+(B7/60)),F7,0),0)</f>
        <v>0</v>
      </c>
      <c r="F7" s="2">
        <v>42</v>
      </c>
      <c r="G7" s="17">
        <v>8</v>
      </c>
      <c r="H7" s="17">
        <v>7.1</v>
      </c>
      <c r="I7" s="17">
        <v>18</v>
      </c>
      <c r="J7" s="17">
        <v>7.1</v>
      </c>
      <c r="K7" s="7"/>
    </row>
    <row r="8" spans="1:11" ht="12.75">
      <c r="A8" s="13">
        <f t="shared" si="0"/>
        <v>13</v>
      </c>
      <c r="B8" s="13">
        <f t="shared" si="1"/>
        <v>37</v>
      </c>
      <c r="C8" s="7">
        <v>14</v>
      </c>
      <c r="D8" s="7">
        <v>24</v>
      </c>
      <c r="E8">
        <f>IF((Boxes!$C$3+(Boxes!$D$3/60))&lt;=(C8+(D8/60)),IF((Boxes!$C$3+(Boxes!$D$3/60))&gt;=(A8+(B8/60)),F8,0),0)</f>
        <v>0</v>
      </c>
      <c r="F8" s="2">
        <v>40.5</v>
      </c>
      <c r="G8" s="17">
        <v>9</v>
      </c>
      <c r="H8" s="17">
        <v>7.2</v>
      </c>
      <c r="I8" s="17">
        <v>20</v>
      </c>
      <c r="J8" s="17">
        <v>7.2</v>
      </c>
      <c r="K8" s="7"/>
    </row>
    <row r="9" spans="1:11" ht="12.75">
      <c r="A9" s="13">
        <f t="shared" si="0"/>
        <v>14</v>
      </c>
      <c r="B9" s="13">
        <f t="shared" si="1"/>
        <v>25</v>
      </c>
      <c r="C9" s="7">
        <v>14</v>
      </c>
      <c r="D9" s="7">
        <v>54</v>
      </c>
      <c r="E9">
        <f>IF((Boxes!$C$3+(Boxes!$D$3/60))&lt;=(C9+(D9/60)),IF((Boxes!$C$3+(Boxes!$D$3/60))&gt;=(A9+(B9/60)),F9,0),0)</f>
        <v>0</v>
      </c>
      <c r="F9" s="2">
        <v>39</v>
      </c>
      <c r="G9" s="17">
        <v>10</v>
      </c>
      <c r="H9" s="17">
        <v>7.3</v>
      </c>
      <c r="I9" s="17">
        <v>21</v>
      </c>
      <c r="J9" s="17">
        <v>7.3</v>
      </c>
      <c r="K9" s="7"/>
    </row>
    <row r="10" spans="1:11" ht="12.75">
      <c r="A10" s="13">
        <f t="shared" si="0"/>
        <v>14</v>
      </c>
      <c r="B10" s="13">
        <f t="shared" si="1"/>
        <v>55</v>
      </c>
      <c r="C10" s="7">
        <v>15</v>
      </c>
      <c r="D10" s="7">
        <v>18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11</v>
      </c>
      <c r="H10" s="17">
        <v>7.4</v>
      </c>
      <c r="I10" s="17">
        <v>23</v>
      </c>
      <c r="J10" s="17">
        <v>7.4</v>
      </c>
      <c r="K10" s="7"/>
    </row>
    <row r="11" spans="1:11" ht="12.75">
      <c r="A11" s="13">
        <f t="shared" si="0"/>
        <v>15</v>
      </c>
      <c r="B11" s="13">
        <f t="shared" si="1"/>
        <v>19</v>
      </c>
      <c r="C11" s="7">
        <v>15</v>
      </c>
      <c r="D11" s="7">
        <v>48</v>
      </c>
      <c r="E11">
        <f>IF((Boxes!$C$3+(Boxes!$D$3/60))&lt;=(C11+(D11/60)),IF((Boxes!$C$3+(Boxes!$D$3/60))&gt;=(A11+(B11/60)),F11,0),0)</f>
        <v>0</v>
      </c>
      <c r="F11" s="2">
        <v>36</v>
      </c>
      <c r="G11" s="17">
        <v>13</v>
      </c>
      <c r="H11" s="17">
        <v>7.5</v>
      </c>
      <c r="I11" s="17">
        <v>25</v>
      </c>
      <c r="J11" s="17">
        <v>7.5</v>
      </c>
      <c r="K11" s="7"/>
    </row>
    <row r="12" spans="1:11" ht="12.75">
      <c r="A12" s="13">
        <f t="shared" si="0"/>
        <v>15</v>
      </c>
      <c r="B12" s="13">
        <f t="shared" si="1"/>
        <v>49</v>
      </c>
      <c r="C12" s="7">
        <v>16</v>
      </c>
      <c r="D12" s="7">
        <v>24</v>
      </c>
      <c r="E12">
        <f>IF((Boxes!$C$3+(Boxes!$D$3/60))&lt;=(C12+(D12/60)),IF((Boxes!$C$3+(Boxes!$D$3/60))&gt;=(A12+(B12/60)),F12,0),0)</f>
        <v>0</v>
      </c>
      <c r="F12" s="2">
        <v>34</v>
      </c>
      <c r="G12" s="17">
        <v>15</v>
      </c>
      <c r="H12" s="17">
        <v>7.75</v>
      </c>
      <c r="I12" s="17">
        <v>27</v>
      </c>
      <c r="J12" s="17">
        <v>7.75</v>
      </c>
      <c r="K12" s="7"/>
    </row>
    <row r="13" spans="1:11" ht="12.75">
      <c r="A13" s="13">
        <f t="shared" si="0"/>
        <v>16</v>
      </c>
      <c r="B13" s="13">
        <f t="shared" si="1"/>
        <v>25</v>
      </c>
      <c r="C13" s="7">
        <v>16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17</v>
      </c>
      <c r="H13" s="17">
        <v>8</v>
      </c>
      <c r="I13" s="17">
        <v>29</v>
      </c>
      <c r="J13" s="17">
        <v>8</v>
      </c>
      <c r="K13" s="7"/>
    </row>
    <row r="14" spans="1:11" ht="12.75">
      <c r="A14" s="13">
        <f t="shared" si="0"/>
        <v>16</v>
      </c>
      <c r="B14" s="13">
        <f t="shared" si="1"/>
        <v>55</v>
      </c>
      <c r="C14" s="7">
        <v>17</v>
      </c>
      <c r="D14" s="7">
        <v>36</v>
      </c>
      <c r="E14">
        <f>IF((Boxes!$C$3+(Boxes!$D$3/60))&lt;=(C14+(D14/60)),IF((Boxes!$C$3+(Boxes!$D$3/60))&gt;=(A14+(B14/60)),F14,0),0)</f>
        <v>0</v>
      </c>
      <c r="F14" s="2">
        <v>30</v>
      </c>
      <c r="G14" s="17">
        <v>19</v>
      </c>
      <c r="H14" s="17">
        <v>8.25</v>
      </c>
      <c r="I14" s="17">
        <v>31</v>
      </c>
      <c r="J14" s="17">
        <v>8.25</v>
      </c>
      <c r="K14" s="7"/>
    </row>
    <row r="15" spans="1:11" ht="12.75">
      <c r="A15" s="13">
        <f t="shared" si="0"/>
        <v>17</v>
      </c>
      <c r="B15" s="13">
        <f t="shared" si="1"/>
        <v>37</v>
      </c>
      <c r="C15" s="7">
        <v>18</v>
      </c>
      <c r="D15" s="7">
        <v>12</v>
      </c>
      <c r="E15">
        <f>IF((Boxes!$C$3+(Boxes!$D$3/60))&lt;=(C15+(D15/60)),IF((Boxes!$C$3+(Boxes!$D$3/60))&gt;=(A15+(B15/60)),F15,0),0)</f>
        <v>0</v>
      </c>
      <c r="F15" s="2">
        <v>27</v>
      </c>
      <c r="G15" s="17">
        <v>21</v>
      </c>
      <c r="H15" s="17">
        <v>8.5</v>
      </c>
      <c r="I15" s="17">
        <v>33</v>
      </c>
      <c r="J15" s="17">
        <v>8.5</v>
      </c>
      <c r="K15" s="7"/>
    </row>
    <row r="16" spans="1:11" ht="12.75">
      <c r="A16" s="13">
        <f t="shared" si="0"/>
        <v>18</v>
      </c>
      <c r="B16" s="13">
        <f t="shared" si="1"/>
        <v>13</v>
      </c>
      <c r="C16" s="7">
        <v>18</v>
      </c>
      <c r="D16" s="7">
        <v>54</v>
      </c>
      <c r="E16">
        <f>IF((Boxes!$C$3+(Boxes!$D$3/60))&lt;=(C16+(D16/60)),IF((Boxes!$C$3+(Boxes!$D$3/60))&gt;=(A16+(B16/60)),F16,0),0)</f>
        <v>0</v>
      </c>
      <c r="F16" s="2">
        <v>24</v>
      </c>
      <c r="G16" s="17">
        <v>23</v>
      </c>
      <c r="H16" s="17">
        <v>8.75</v>
      </c>
      <c r="I16" s="17">
        <v>35</v>
      </c>
      <c r="J16" s="17">
        <v>8.75</v>
      </c>
      <c r="K16" s="7"/>
    </row>
    <row r="17" spans="1:11" ht="12.75">
      <c r="A17" s="13">
        <f t="shared" si="0"/>
        <v>18</v>
      </c>
      <c r="B17" s="13">
        <f t="shared" si="1"/>
        <v>55</v>
      </c>
      <c r="C17" s="7">
        <v>19</v>
      </c>
      <c r="D17" s="7">
        <v>42</v>
      </c>
      <c r="E17">
        <f>IF((Boxes!$C$3+(Boxes!$D$3/60))&lt;=(C17+(D17/60)),IF((Boxes!$C$3+(Boxes!$D$3/60))&gt;=(A17+(B17/60)),F17,0),0)</f>
        <v>0</v>
      </c>
      <c r="F17" s="2">
        <v>21</v>
      </c>
      <c r="G17" s="17">
        <v>26</v>
      </c>
      <c r="H17" s="17">
        <v>9</v>
      </c>
      <c r="I17" s="17">
        <v>37</v>
      </c>
      <c r="J17" s="17">
        <v>9</v>
      </c>
      <c r="K17" s="7"/>
    </row>
    <row r="18" spans="1:11" ht="12.75">
      <c r="A18" s="13">
        <f t="shared" si="0"/>
        <v>19</v>
      </c>
      <c r="B18" s="13">
        <f t="shared" si="1"/>
        <v>43</v>
      </c>
      <c r="C18" s="7">
        <v>20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27</v>
      </c>
      <c r="H18" s="17">
        <v>9.25</v>
      </c>
      <c r="I18" s="17">
        <v>38</v>
      </c>
      <c r="J18" s="17">
        <v>9.5</v>
      </c>
      <c r="K18" s="7"/>
    </row>
    <row r="19" spans="1:11" ht="12.75">
      <c r="A19" s="13">
        <f t="shared" si="0"/>
        <v>20</v>
      </c>
      <c r="B19" s="13">
        <f t="shared" si="1"/>
        <v>37</v>
      </c>
      <c r="C19" s="7">
        <v>21</v>
      </c>
      <c r="D19" s="7">
        <v>30</v>
      </c>
      <c r="E19">
        <f>IF((Boxes!$C$3+(Boxes!$D$3/60))&lt;=(C19+(D19/60)),IF((Boxes!$C$3+(Boxes!$D$3/60))&gt;=(A19+(B19/60)),F19,0),0)</f>
        <v>0</v>
      </c>
      <c r="F19" s="2">
        <v>15</v>
      </c>
      <c r="G19" s="17">
        <v>28</v>
      </c>
      <c r="H19" s="17">
        <v>9.5</v>
      </c>
      <c r="I19" s="17">
        <v>40</v>
      </c>
      <c r="J19" s="17">
        <v>10</v>
      </c>
      <c r="K19" s="7"/>
    </row>
    <row r="20" spans="1:11" ht="12.75">
      <c r="A20" s="13">
        <f t="shared" si="0"/>
        <v>21</v>
      </c>
      <c r="B20" s="13">
        <f t="shared" si="1"/>
        <v>31</v>
      </c>
      <c r="C20" s="7">
        <v>22</v>
      </c>
      <c r="D20" s="7">
        <v>30</v>
      </c>
      <c r="E20">
        <f>IF((Boxes!$C$3+(Boxes!$D$3/60))&lt;=(C20+(D20/60)),IF((Boxes!$C$3+(Boxes!$D$3/60))&gt;=(A20+(B20/60)),F20,0),0)</f>
        <v>0</v>
      </c>
      <c r="F20" s="2">
        <v>12</v>
      </c>
      <c r="G20" s="17">
        <v>29</v>
      </c>
      <c r="H20" s="17">
        <v>9.75</v>
      </c>
      <c r="I20" s="17"/>
      <c r="J20" s="17"/>
      <c r="K20" s="7"/>
    </row>
    <row r="21" spans="1:11" ht="12.75">
      <c r="A21" s="13">
        <f t="shared" si="0"/>
        <v>22</v>
      </c>
      <c r="B21" s="13">
        <f t="shared" si="1"/>
        <v>31</v>
      </c>
      <c r="C21" s="7">
        <v>23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>
        <v>30</v>
      </c>
      <c r="H21" s="17">
        <v>10</v>
      </c>
      <c r="I21" s="18"/>
      <c r="J21" s="18"/>
      <c r="K21" s="7"/>
    </row>
    <row r="22" spans="1:11" ht="12.75">
      <c r="A22" s="13">
        <f t="shared" si="0"/>
        <v>23</v>
      </c>
      <c r="B22" s="13">
        <f t="shared" si="1"/>
        <v>37</v>
      </c>
      <c r="C22" s="7">
        <v>24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/>
      <c r="H22" s="17"/>
      <c r="I22" s="18"/>
      <c r="J22" s="18"/>
      <c r="K22" s="7"/>
    </row>
    <row r="23" spans="1:11" ht="12.75">
      <c r="A23" s="13">
        <f t="shared" si="0"/>
        <v>24</v>
      </c>
      <c r="B23" s="13">
        <f t="shared" si="1"/>
        <v>49</v>
      </c>
      <c r="C23" s="7">
        <v>26</v>
      </c>
      <c r="D23" s="7">
        <v>6</v>
      </c>
      <c r="E23">
        <f>IF((Boxes!$C$3+(Boxes!$D$3/60))&lt;=(C23+(D23/60)),IF((Boxes!$C$3+(Boxes!$D$3/60))&gt;=(A23+(B23/60)),F23,0),0)</f>
        <v>0</v>
      </c>
      <c r="F23" s="2">
        <v>3</v>
      </c>
      <c r="G23" s="17"/>
      <c r="H23" s="17"/>
      <c r="I23" s="18"/>
      <c r="J23" s="18"/>
      <c r="K23" s="7"/>
    </row>
    <row r="24" spans="1:6" ht="12.75">
      <c r="A24" s="13">
        <f t="shared" si="0"/>
        <v>26</v>
      </c>
      <c r="B24" s="13">
        <f t="shared" si="1"/>
        <v>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/>
  <dimension ref="A2:O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9" bestFit="1" customWidth="1"/>
    <col min="8" max="10" width="6.7109375" style="8" bestFit="1" customWidth="1"/>
    <col min="11" max="11" width="9.140625" style="8" customWidth="1"/>
    <col min="12" max="16384" width="9.140625" style="9" customWidth="1"/>
  </cols>
  <sheetData>
    <row r="2" spans="1:15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  <c r="K2" s="6"/>
      <c r="L2" s="7"/>
      <c r="M2" s="7"/>
      <c r="N2" s="7"/>
      <c r="O2" s="7"/>
    </row>
    <row r="3" spans="1:15" ht="12.75">
      <c r="A3" s="7">
        <v>0</v>
      </c>
      <c r="B3" s="7">
        <v>0</v>
      </c>
      <c r="C3">
        <v>12</v>
      </c>
      <c r="D3" s="13">
        <v>30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2</v>
      </c>
      <c r="I3" s="17">
        <v>7</v>
      </c>
      <c r="J3" s="17">
        <v>2</v>
      </c>
      <c r="K3" s="6"/>
      <c r="L3" s="7"/>
      <c r="M3" s="7"/>
      <c r="N3" s="7"/>
      <c r="O3" s="7"/>
    </row>
    <row r="4" spans="1:11" ht="12.75">
      <c r="A4" s="13">
        <f>C3</f>
        <v>12</v>
      </c>
      <c r="B4" s="13">
        <f>D3+1</f>
        <v>31</v>
      </c>
      <c r="C4" s="7">
        <v>12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4</v>
      </c>
      <c r="I4" s="17">
        <v>9</v>
      </c>
      <c r="J4" s="17">
        <v>4</v>
      </c>
      <c r="K4" s="9"/>
    </row>
    <row r="5" spans="1:11" ht="12.75">
      <c r="A5" s="13">
        <f aca="true" t="shared" si="0" ref="A5:A24">C4</f>
        <v>12</v>
      </c>
      <c r="B5" s="13">
        <f aca="true" t="shared" si="1" ref="B5:B24">D4+1</f>
        <v>55</v>
      </c>
      <c r="C5" s="7">
        <v>13</v>
      </c>
      <c r="D5" s="7">
        <v>12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6</v>
      </c>
      <c r="I5" s="17">
        <v>11</v>
      </c>
      <c r="J5" s="17">
        <v>6</v>
      </c>
      <c r="K5" s="9"/>
    </row>
    <row r="6" spans="1:11" ht="12.75">
      <c r="A6" s="13">
        <f t="shared" si="0"/>
        <v>13</v>
      </c>
      <c r="B6" s="13">
        <f t="shared" si="1"/>
        <v>13</v>
      </c>
      <c r="C6" s="7">
        <v>14</v>
      </c>
      <c r="D6" s="7">
        <v>0</v>
      </c>
      <c r="E6">
        <f>IF((Boxes!$C$3+(Boxes!$D$3/60))&lt;=(C6+(D6/60)),IF((Boxes!$C$3+(Boxes!$D$3/60))&gt;=(A6+(B6/60)),F6,0),0)</f>
        <v>0</v>
      </c>
      <c r="F6" s="2">
        <v>43.5</v>
      </c>
      <c r="G6" s="17">
        <v>5</v>
      </c>
      <c r="H6" s="17">
        <v>7</v>
      </c>
      <c r="I6" s="17">
        <v>13</v>
      </c>
      <c r="J6" s="17">
        <v>7</v>
      </c>
      <c r="K6" s="9"/>
    </row>
    <row r="7" spans="1:11" ht="12.75">
      <c r="A7" s="13">
        <f t="shared" si="0"/>
        <v>14</v>
      </c>
      <c r="B7" s="13">
        <f t="shared" si="1"/>
        <v>1</v>
      </c>
      <c r="C7" s="7">
        <v>14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6</v>
      </c>
      <c r="H7" s="17">
        <v>7.1</v>
      </c>
      <c r="I7" s="17">
        <v>15</v>
      </c>
      <c r="J7" s="17">
        <v>7.1</v>
      </c>
      <c r="K7" s="9"/>
    </row>
    <row r="8" spans="1:11" ht="12.75">
      <c r="A8" s="13">
        <f t="shared" si="0"/>
        <v>14</v>
      </c>
      <c r="B8" s="13">
        <f t="shared" si="1"/>
        <v>55</v>
      </c>
      <c r="C8" s="7">
        <v>15</v>
      </c>
      <c r="D8" s="7">
        <v>48</v>
      </c>
      <c r="E8">
        <f>IF((Boxes!$C$3+(Boxes!$D$3/60))&lt;=(C8+(D8/60)),IF((Boxes!$C$3+(Boxes!$D$3/60))&gt;=(A8+(B8/60)),F8,0),0)</f>
        <v>0</v>
      </c>
      <c r="F8" s="2">
        <v>40.5</v>
      </c>
      <c r="G8" s="17">
        <v>7</v>
      </c>
      <c r="H8" s="17">
        <v>7.2</v>
      </c>
      <c r="I8" s="17">
        <v>17</v>
      </c>
      <c r="J8" s="17">
        <v>7.2</v>
      </c>
      <c r="K8" s="9"/>
    </row>
    <row r="9" spans="1:11" ht="12.75">
      <c r="A9" s="13">
        <f t="shared" si="0"/>
        <v>15</v>
      </c>
      <c r="B9" s="13">
        <f t="shared" si="1"/>
        <v>49</v>
      </c>
      <c r="C9" s="7">
        <v>16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7">
        <v>8</v>
      </c>
      <c r="H9" s="17">
        <v>7.3</v>
      </c>
      <c r="I9" s="17">
        <v>18</v>
      </c>
      <c r="J9" s="17">
        <v>7.3</v>
      </c>
      <c r="K9" s="9"/>
    </row>
    <row r="10" spans="1:11" ht="12.75">
      <c r="A10" s="13">
        <f t="shared" si="0"/>
        <v>16</v>
      </c>
      <c r="B10" s="13">
        <f t="shared" si="1"/>
        <v>25</v>
      </c>
      <c r="C10" s="7">
        <v>16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9</v>
      </c>
      <c r="H10" s="17">
        <v>7.4</v>
      </c>
      <c r="I10" s="17">
        <v>20</v>
      </c>
      <c r="J10" s="17">
        <v>7.4</v>
      </c>
      <c r="K10" s="9"/>
    </row>
    <row r="11" spans="1:11" ht="12.75">
      <c r="A11" s="13">
        <f t="shared" si="0"/>
        <v>16</v>
      </c>
      <c r="B11" s="13">
        <f t="shared" si="1"/>
        <v>55</v>
      </c>
      <c r="C11" s="7">
        <v>17</v>
      </c>
      <c r="D11" s="7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11</v>
      </c>
      <c r="H11" s="17">
        <v>7.5</v>
      </c>
      <c r="I11" s="17">
        <v>22</v>
      </c>
      <c r="J11" s="17">
        <v>7.5</v>
      </c>
      <c r="K11" s="9"/>
    </row>
    <row r="12" spans="1:11" ht="12.75">
      <c r="A12" s="13">
        <f t="shared" si="0"/>
        <v>17</v>
      </c>
      <c r="B12" s="13">
        <f t="shared" si="1"/>
        <v>37</v>
      </c>
      <c r="C12" s="7">
        <v>18</v>
      </c>
      <c r="D12" s="7">
        <v>12</v>
      </c>
      <c r="E12">
        <f>IF((Boxes!$C$3+(Boxes!$D$3/60))&lt;=(C12+(D12/60)),IF((Boxes!$C$3+(Boxes!$D$3/60))&gt;=(A12+(B12/60)),F12,0),0)</f>
        <v>0</v>
      </c>
      <c r="F12" s="2">
        <v>34</v>
      </c>
      <c r="G12" s="17">
        <v>12</v>
      </c>
      <c r="H12" s="17">
        <v>7.75</v>
      </c>
      <c r="I12" s="17">
        <v>24</v>
      </c>
      <c r="J12" s="17">
        <v>7.75</v>
      </c>
      <c r="K12" s="9"/>
    </row>
    <row r="13" spans="1:11" ht="12.75">
      <c r="A13" s="13">
        <f t="shared" si="0"/>
        <v>18</v>
      </c>
      <c r="B13" s="13">
        <f t="shared" si="1"/>
        <v>13</v>
      </c>
      <c r="C13" s="7">
        <v>18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13</v>
      </c>
      <c r="H13" s="17">
        <v>8</v>
      </c>
      <c r="I13" s="17">
        <v>26</v>
      </c>
      <c r="J13" s="17">
        <v>8</v>
      </c>
      <c r="K13" s="9"/>
    </row>
    <row r="14" spans="1:11" ht="12.75">
      <c r="A14" s="13">
        <f t="shared" si="0"/>
        <v>18</v>
      </c>
      <c r="B14" s="13">
        <f t="shared" si="1"/>
        <v>55</v>
      </c>
      <c r="C14" s="7">
        <v>19</v>
      </c>
      <c r="D14" s="7">
        <v>42</v>
      </c>
      <c r="E14">
        <f>IF((Boxes!$C$3+(Boxes!$D$3/60))&lt;=(C14+(D14/60)),IF((Boxes!$C$3+(Boxes!$D$3/60))&gt;=(A14+(B14/60)),F14,0),0)</f>
        <v>0</v>
      </c>
      <c r="F14" s="2">
        <v>30</v>
      </c>
      <c r="G14" s="17">
        <v>14</v>
      </c>
      <c r="H14" s="17">
        <v>8.25</v>
      </c>
      <c r="I14" s="17">
        <v>28</v>
      </c>
      <c r="J14" s="17">
        <v>8.25</v>
      </c>
      <c r="K14" s="9"/>
    </row>
    <row r="15" spans="1:11" ht="12.75">
      <c r="A15" s="13">
        <f t="shared" si="0"/>
        <v>19</v>
      </c>
      <c r="B15" s="13">
        <f t="shared" si="1"/>
        <v>43</v>
      </c>
      <c r="C15" s="7">
        <v>20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7">
        <v>15</v>
      </c>
      <c r="H15" s="17">
        <v>8.5</v>
      </c>
      <c r="I15" s="17">
        <v>30</v>
      </c>
      <c r="J15" s="17">
        <v>8.5</v>
      </c>
      <c r="K15" s="9"/>
    </row>
    <row r="16" spans="1:11" ht="12.75">
      <c r="A16" s="13">
        <f t="shared" si="0"/>
        <v>20</v>
      </c>
      <c r="B16" s="13">
        <f t="shared" si="1"/>
        <v>37</v>
      </c>
      <c r="C16" s="7">
        <v>21</v>
      </c>
      <c r="D16" s="7">
        <v>30</v>
      </c>
      <c r="E16">
        <f>IF((Boxes!$C$3+(Boxes!$D$3/60))&lt;=(C16+(D16/60)),IF((Boxes!$C$3+(Boxes!$D$3/60))&gt;=(A16+(B16/60)),F16,0),0)</f>
        <v>0</v>
      </c>
      <c r="F16" s="2">
        <v>24</v>
      </c>
      <c r="G16" s="17">
        <v>16</v>
      </c>
      <c r="H16" s="17">
        <v>8.75</v>
      </c>
      <c r="I16" s="17">
        <v>32</v>
      </c>
      <c r="J16" s="17">
        <v>8.75</v>
      </c>
      <c r="K16" s="9"/>
    </row>
    <row r="17" spans="1:11" ht="12.75">
      <c r="A17" s="13">
        <f t="shared" si="0"/>
        <v>21</v>
      </c>
      <c r="B17" s="13">
        <f t="shared" si="1"/>
        <v>31</v>
      </c>
      <c r="C17" s="7">
        <v>22</v>
      </c>
      <c r="D17" s="7">
        <v>30</v>
      </c>
      <c r="E17">
        <f>IF((Boxes!$C$3+(Boxes!$D$3/60))&lt;=(C17+(D17/60)),IF((Boxes!$C$3+(Boxes!$D$3/60))&gt;=(A17+(B17/60)),F17,0),0)</f>
        <v>0</v>
      </c>
      <c r="F17" s="2">
        <v>21</v>
      </c>
      <c r="G17" s="17">
        <v>18</v>
      </c>
      <c r="H17" s="17">
        <v>9</v>
      </c>
      <c r="I17" s="17">
        <v>34</v>
      </c>
      <c r="J17" s="17">
        <v>9</v>
      </c>
      <c r="K17" s="9"/>
    </row>
    <row r="18" spans="1:11" ht="12.75">
      <c r="A18" s="13">
        <f t="shared" si="0"/>
        <v>22</v>
      </c>
      <c r="B18" s="13">
        <f t="shared" si="1"/>
        <v>31</v>
      </c>
      <c r="C18" s="7">
        <v>23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19</v>
      </c>
      <c r="H18" s="17">
        <v>9.5</v>
      </c>
      <c r="I18" s="17">
        <v>36</v>
      </c>
      <c r="J18" s="17">
        <v>9.5</v>
      </c>
      <c r="K18" s="9"/>
    </row>
    <row r="19" spans="1:11" ht="12.75">
      <c r="A19" s="13">
        <f t="shared" si="0"/>
        <v>23</v>
      </c>
      <c r="B19" s="13">
        <f t="shared" si="1"/>
        <v>37</v>
      </c>
      <c r="C19" s="7">
        <v>24</v>
      </c>
      <c r="D19" s="7">
        <v>48</v>
      </c>
      <c r="E19">
        <f>IF((Boxes!$C$3+(Boxes!$D$3/60))&lt;=(C19+(D19/60)),IF((Boxes!$C$3+(Boxes!$D$3/60))&gt;=(A19+(B19/60)),F19,0),0)</f>
        <v>0</v>
      </c>
      <c r="F19" s="2">
        <v>15</v>
      </c>
      <c r="G19" s="17">
        <v>20</v>
      </c>
      <c r="H19" s="17">
        <v>10</v>
      </c>
      <c r="I19" s="17">
        <v>38</v>
      </c>
      <c r="J19" s="17">
        <v>10</v>
      </c>
      <c r="K19" s="9"/>
    </row>
    <row r="20" spans="1:11" ht="12.75">
      <c r="A20" s="13">
        <f t="shared" si="0"/>
        <v>24</v>
      </c>
      <c r="B20" s="13">
        <f t="shared" si="1"/>
        <v>49</v>
      </c>
      <c r="C20" s="7">
        <v>26</v>
      </c>
      <c r="D20" s="7">
        <v>6</v>
      </c>
      <c r="E20">
        <f>IF((Boxes!$C$3+(Boxes!$D$3/60))&lt;=(C20+(D20/60)),IF((Boxes!$C$3+(Boxes!$D$3/60))&gt;=(A20+(B20/60)),F20,0),0)</f>
        <v>0</v>
      </c>
      <c r="F20" s="2">
        <v>12</v>
      </c>
      <c r="G20" s="17"/>
      <c r="H20" s="17"/>
      <c r="I20" s="17"/>
      <c r="J20" s="17"/>
      <c r="K20" s="9"/>
    </row>
    <row r="21" spans="1:11" ht="12.75">
      <c r="A21" s="13">
        <f t="shared" si="0"/>
        <v>26</v>
      </c>
      <c r="B21" s="13">
        <f t="shared" si="1"/>
        <v>7</v>
      </c>
      <c r="C21" s="7">
        <v>27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/>
      <c r="H21" s="17"/>
      <c r="I21" s="18"/>
      <c r="J21" s="18"/>
      <c r="K21" s="9"/>
    </row>
    <row r="22" spans="1:11" ht="12.75">
      <c r="A22" s="13">
        <f t="shared" si="0"/>
        <v>27</v>
      </c>
      <c r="B22" s="13">
        <f t="shared" si="1"/>
        <v>37</v>
      </c>
      <c r="C22" s="7">
        <v>29</v>
      </c>
      <c r="D22" s="7">
        <v>18</v>
      </c>
      <c r="E22">
        <f>IF((Boxes!$C$3+(Boxes!$D$3/60))&lt;=(C22+(D22/60)),IF((Boxes!$C$3+(Boxes!$D$3/60))&gt;=(A22+(B22/60)),F22,0),0)</f>
        <v>0</v>
      </c>
      <c r="F22" s="2">
        <v>6</v>
      </c>
      <c r="G22" s="17"/>
      <c r="H22" s="17"/>
      <c r="I22" s="18"/>
      <c r="J22" s="18"/>
      <c r="K22" s="9"/>
    </row>
    <row r="23" spans="1:11" ht="12.75">
      <c r="A23" s="13">
        <f t="shared" si="0"/>
        <v>29</v>
      </c>
      <c r="B23" s="13">
        <f t="shared" si="1"/>
        <v>19</v>
      </c>
      <c r="C23" s="7">
        <v>31</v>
      </c>
      <c r="D23" s="7">
        <v>12</v>
      </c>
      <c r="E23">
        <f>IF((Boxes!$C$3+(Boxes!$D$3/60))&lt;=(C23+(D23/60)),IF((Boxes!$C$3+(Boxes!$D$3/60))&gt;=(A23+(B23/60)),F23,0),0)</f>
        <v>0</v>
      </c>
      <c r="F23" s="2">
        <v>3</v>
      </c>
      <c r="G23" s="17"/>
      <c r="H23" s="17"/>
      <c r="I23" s="18"/>
      <c r="J23" s="18"/>
      <c r="K23" s="9"/>
    </row>
    <row r="24" spans="1:6" ht="12.75">
      <c r="A24" s="13">
        <f t="shared" si="0"/>
        <v>31</v>
      </c>
      <c r="B24" s="13">
        <f t="shared" si="1"/>
        <v>13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2:K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12</v>
      </c>
      <c r="D3" s="13">
        <v>30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2</v>
      </c>
      <c r="I3" s="17">
        <v>6</v>
      </c>
      <c r="J3" s="17">
        <v>2</v>
      </c>
    </row>
    <row r="4" spans="1:11" ht="12.75">
      <c r="A4" s="13">
        <f>C3</f>
        <v>12</v>
      </c>
      <c r="B4" s="13">
        <f>D3+1</f>
        <v>31</v>
      </c>
      <c r="C4" s="7">
        <v>12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4</v>
      </c>
      <c r="I4" s="17">
        <v>7</v>
      </c>
      <c r="J4" s="17">
        <v>4</v>
      </c>
      <c r="K4" s="7"/>
    </row>
    <row r="5" spans="1:11" ht="12.75">
      <c r="A5" s="13">
        <f aca="true" t="shared" si="0" ref="A5:A24">C4</f>
        <v>12</v>
      </c>
      <c r="B5" s="13">
        <f aca="true" t="shared" si="1" ref="B5:B24">D4+1</f>
        <v>55</v>
      </c>
      <c r="C5" s="7">
        <v>13</v>
      </c>
      <c r="D5" s="7">
        <v>12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6</v>
      </c>
      <c r="I5" s="17">
        <v>8</v>
      </c>
      <c r="J5" s="17">
        <v>6</v>
      </c>
      <c r="K5" s="7"/>
    </row>
    <row r="6" spans="1:11" ht="12.75">
      <c r="A6" s="13">
        <f t="shared" si="0"/>
        <v>13</v>
      </c>
      <c r="B6" s="13">
        <f t="shared" si="1"/>
        <v>13</v>
      </c>
      <c r="C6" s="7">
        <v>14</v>
      </c>
      <c r="D6" s="7">
        <v>0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7</v>
      </c>
      <c r="I6" s="17">
        <v>10</v>
      </c>
      <c r="J6" s="17">
        <v>7</v>
      </c>
      <c r="K6" s="7"/>
    </row>
    <row r="7" spans="1:11" ht="12.75">
      <c r="A7" s="13">
        <f t="shared" si="0"/>
        <v>14</v>
      </c>
      <c r="B7" s="13">
        <f t="shared" si="1"/>
        <v>1</v>
      </c>
      <c r="C7" s="7">
        <v>14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7.1</v>
      </c>
      <c r="I7" s="17">
        <v>12</v>
      </c>
      <c r="J7" s="17">
        <v>7.1</v>
      </c>
      <c r="K7" s="7"/>
    </row>
    <row r="8" spans="1:11" ht="12.75">
      <c r="A8" s="13">
        <f t="shared" si="0"/>
        <v>14</v>
      </c>
      <c r="B8" s="13">
        <f t="shared" si="1"/>
        <v>55</v>
      </c>
      <c r="C8" s="7">
        <v>15</v>
      </c>
      <c r="D8" s="7">
        <v>48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7.2</v>
      </c>
      <c r="I8" s="17">
        <v>14</v>
      </c>
      <c r="J8" s="17">
        <v>7.2</v>
      </c>
      <c r="K8" s="7"/>
    </row>
    <row r="9" spans="1:11" ht="12.75">
      <c r="A9" s="13">
        <f t="shared" si="0"/>
        <v>15</v>
      </c>
      <c r="B9" s="13">
        <f t="shared" si="1"/>
        <v>49</v>
      </c>
      <c r="C9" s="7">
        <v>16</v>
      </c>
      <c r="D9" s="7">
        <v>24</v>
      </c>
      <c r="E9">
        <f>IF((Boxes!$C$3+(Boxes!$D$3/60))&lt;=(C9+(D9/60)),IF((Boxes!$C$3+(Boxes!$D$3/60))&gt;=(A9+(B9/60)),F9,0),0)</f>
        <v>0</v>
      </c>
      <c r="F9" s="2">
        <v>39</v>
      </c>
      <c r="G9" s="17">
        <v>7</v>
      </c>
      <c r="H9" s="17">
        <v>7.3</v>
      </c>
      <c r="I9" s="17">
        <v>16</v>
      </c>
      <c r="J9" s="17">
        <v>7.3</v>
      </c>
      <c r="K9" s="7"/>
    </row>
    <row r="10" spans="1:11" ht="12.75">
      <c r="A10" s="13">
        <f t="shared" si="0"/>
        <v>16</v>
      </c>
      <c r="B10" s="13">
        <f t="shared" si="1"/>
        <v>25</v>
      </c>
      <c r="C10" s="7">
        <v>16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8</v>
      </c>
      <c r="H10" s="17">
        <v>7.4</v>
      </c>
      <c r="I10" s="17">
        <v>18</v>
      </c>
      <c r="J10" s="17">
        <v>7.4</v>
      </c>
      <c r="K10" s="7"/>
    </row>
    <row r="11" spans="1:11" ht="12.75">
      <c r="A11" s="13">
        <f t="shared" si="0"/>
        <v>16</v>
      </c>
      <c r="B11" s="13">
        <f t="shared" si="1"/>
        <v>55</v>
      </c>
      <c r="C11" s="7">
        <v>17</v>
      </c>
      <c r="D11" s="7">
        <v>36</v>
      </c>
      <c r="E11">
        <f>IF((Boxes!$C$3+(Boxes!$D$3/60))&lt;=(C11+(D11/60)),IF((Boxes!$C$3+(Boxes!$D$3/60))&gt;=(A11+(B11/60)),F11,0),0)</f>
        <v>0</v>
      </c>
      <c r="F11" s="2">
        <v>36</v>
      </c>
      <c r="G11" s="17">
        <v>9</v>
      </c>
      <c r="H11" s="17">
        <v>7.5</v>
      </c>
      <c r="I11" s="17">
        <v>20</v>
      </c>
      <c r="J11" s="17">
        <v>7.5</v>
      </c>
      <c r="K11" s="7"/>
    </row>
    <row r="12" spans="1:11" ht="12.75">
      <c r="A12" s="13">
        <f t="shared" si="0"/>
        <v>17</v>
      </c>
      <c r="B12" s="13">
        <f t="shared" si="1"/>
        <v>37</v>
      </c>
      <c r="C12" s="7">
        <v>18</v>
      </c>
      <c r="D12" s="7">
        <v>12</v>
      </c>
      <c r="E12">
        <f>IF((Boxes!$C$3+(Boxes!$D$3/60))&lt;=(C12+(D12/60)),IF((Boxes!$C$3+(Boxes!$D$3/60))&gt;=(A12+(B12/60)),F12,0),0)</f>
        <v>0</v>
      </c>
      <c r="F12" s="2">
        <v>34</v>
      </c>
      <c r="G12" s="17">
        <v>10</v>
      </c>
      <c r="H12" s="17">
        <v>7.75</v>
      </c>
      <c r="I12" s="17">
        <v>22</v>
      </c>
      <c r="J12" s="17">
        <v>7.75</v>
      </c>
      <c r="K12" s="7"/>
    </row>
    <row r="13" spans="1:11" ht="12.75">
      <c r="A13" s="13">
        <f t="shared" si="0"/>
        <v>18</v>
      </c>
      <c r="B13" s="13">
        <f t="shared" si="1"/>
        <v>13</v>
      </c>
      <c r="C13" s="7">
        <v>18</v>
      </c>
      <c r="D13" s="7">
        <v>54</v>
      </c>
      <c r="E13">
        <f>IF((Boxes!$C$3+(Boxes!$D$3/60))&lt;=(C13+(D13/60)),IF((Boxes!$C$3+(Boxes!$D$3/60))&gt;=(A13+(B13/60)),F13,0),0)</f>
        <v>0</v>
      </c>
      <c r="F13" s="2">
        <v>32</v>
      </c>
      <c r="G13" s="17">
        <v>11</v>
      </c>
      <c r="H13" s="17">
        <v>8</v>
      </c>
      <c r="I13" s="17">
        <v>24</v>
      </c>
      <c r="J13" s="17">
        <v>8</v>
      </c>
      <c r="K13" s="7"/>
    </row>
    <row r="14" spans="1:11" ht="12.75">
      <c r="A14" s="13">
        <f t="shared" si="0"/>
        <v>18</v>
      </c>
      <c r="B14" s="13">
        <f t="shared" si="1"/>
        <v>55</v>
      </c>
      <c r="C14" s="7">
        <v>19</v>
      </c>
      <c r="D14" s="7">
        <v>42</v>
      </c>
      <c r="E14">
        <f>IF((Boxes!$C$3+(Boxes!$D$3/60))&lt;=(C14+(D14/60)),IF((Boxes!$C$3+(Boxes!$D$3/60))&gt;=(A14+(B14/60)),F14,0),0)</f>
        <v>0</v>
      </c>
      <c r="F14" s="2">
        <v>30</v>
      </c>
      <c r="G14" s="17">
        <v>12</v>
      </c>
      <c r="H14" s="17">
        <v>8.25</v>
      </c>
      <c r="I14" s="17">
        <v>26</v>
      </c>
      <c r="J14" s="17">
        <v>8.25</v>
      </c>
      <c r="K14" s="7"/>
    </row>
    <row r="15" spans="1:11" ht="12.75">
      <c r="A15" s="13">
        <f t="shared" si="0"/>
        <v>19</v>
      </c>
      <c r="B15" s="13">
        <f t="shared" si="1"/>
        <v>43</v>
      </c>
      <c r="C15" s="7">
        <v>20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7">
        <v>13</v>
      </c>
      <c r="H15" s="17">
        <v>8.5</v>
      </c>
      <c r="I15" s="17">
        <v>28</v>
      </c>
      <c r="J15" s="17">
        <v>8.5</v>
      </c>
      <c r="K15" s="7"/>
    </row>
    <row r="16" spans="1:11" ht="12.75">
      <c r="A16" s="13">
        <f t="shared" si="0"/>
        <v>20</v>
      </c>
      <c r="B16" s="13">
        <f t="shared" si="1"/>
        <v>37</v>
      </c>
      <c r="C16" s="7">
        <v>21</v>
      </c>
      <c r="D16" s="7">
        <v>30</v>
      </c>
      <c r="E16">
        <f>IF((Boxes!$C$3+(Boxes!$D$3/60))&lt;=(C16+(D16/60)),IF((Boxes!$C$3+(Boxes!$D$3/60))&gt;=(A16+(B16/60)),F16,0),0)</f>
        <v>0</v>
      </c>
      <c r="F16" s="2">
        <v>24</v>
      </c>
      <c r="G16" s="17">
        <v>14</v>
      </c>
      <c r="H16" s="17">
        <v>8.75</v>
      </c>
      <c r="I16" s="17">
        <v>30</v>
      </c>
      <c r="J16" s="17">
        <v>8.75</v>
      </c>
      <c r="K16" s="7"/>
    </row>
    <row r="17" spans="1:11" ht="12.75">
      <c r="A17" s="13">
        <f t="shared" si="0"/>
        <v>21</v>
      </c>
      <c r="B17" s="13">
        <f t="shared" si="1"/>
        <v>31</v>
      </c>
      <c r="C17" s="7">
        <v>22</v>
      </c>
      <c r="D17" s="7">
        <v>30</v>
      </c>
      <c r="E17">
        <f>IF((Boxes!$C$3+(Boxes!$D$3/60))&lt;=(C17+(D17/60)),IF((Boxes!$C$3+(Boxes!$D$3/60))&gt;=(A17+(B17/60)),F17,0),0)</f>
        <v>0</v>
      </c>
      <c r="F17" s="2">
        <v>21</v>
      </c>
      <c r="G17" s="17">
        <v>16</v>
      </c>
      <c r="H17" s="17">
        <v>9</v>
      </c>
      <c r="I17" s="17">
        <v>32</v>
      </c>
      <c r="J17" s="17">
        <v>9</v>
      </c>
      <c r="K17" s="7"/>
    </row>
    <row r="18" spans="1:11" ht="12.75">
      <c r="A18" s="13">
        <f t="shared" si="0"/>
        <v>22</v>
      </c>
      <c r="B18" s="13">
        <f t="shared" si="1"/>
        <v>31</v>
      </c>
      <c r="C18" s="7">
        <v>23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17</v>
      </c>
      <c r="H18" s="17">
        <v>9.5</v>
      </c>
      <c r="I18" s="17">
        <v>33</v>
      </c>
      <c r="J18" s="17">
        <v>9.5</v>
      </c>
      <c r="K18" s="7"/>
    </row>
    <row r="19" spans="1:11" ht="12.75">
      <c r="A19" s="13">
        <f t="shared" si="0"/>
        <v>23</v>
      </c>
      <c r="B19" s="13">
        <f t="shared" si="1"/>
        <v>37</v>
      </c>
      <c r="C19" s="7">
        <v>24</v>
      </c>
      <c r="D19" s="7">
        <v>48</v>
      </c>
      <c r="E19">
        <f>IF((Boxes!$C$3+(Boxes!$D$3/60))&lt;=(C19+(D19/60)),IF((Boxes!$C$3+(Boxes!$D$3/60))&gt;=(A19+(B19/60)),F19,0),0)</f>
        <v>0</v>
      </c>
      <c r="F19" s="2">
        <v>15</v>
      </c>
      <c r="G19" s="17">
        <v>18</v>
      </c>
      <c r="H19" s="17">
        <v>10</v>
      </c>
      <c r="I19" s="17">
        <v>34</v>
      </c>
      <c r="J19" s="17">
        <v>10</v>
      </c>
      <c r="K19" s="7"/>
    </row>
    <row r="20" spans="1:11" ht="12.75">
      <c r="A20" s="13">
        <f t="shared" si="0"/>
        <v>24</v>
      </c>
      <c r="B20" s="13">
        <f t="shared" si="1"/>
        <v>49</v>
      </c>
      <c r="C20" s="7">
        <v>26</v>
      </c>
      <c r="D20" s="7">
        <v>6</v>
      </c>
      <c r="E20">
        <f>IF((Boxes!$C$3+(Boxes!$D$3/60))&lt;=(C20+(D20/60)),IF((Boxes!$C$3+(Boxes!$D$3/60))&gt;=(A20+(B20/60)),F20,0),0)</f>
        <v>0</v>
      </c>
      <c r="F20" s="2">
        <v>12</v>
      </c>
      <c r="G20" s="17"/>
      <c r="H20" s="17"/>
      <c r="I20" s="17"/>
      <c r="J20" s="17"/>
      <c r="K20" s="7"/>
    </row>
    <row r="21" spans="1:11" ht="12.75">
      <c r="A21" s="13">
        <f t="shared" si="0"/>
        <v>26</v>
      </c>
      <c r="B21" s="13">
        <f t="shared" si="1"/>
        <v>7</v>
      </c>
      <c r="C21" s="7">
        <v>27</v>
      </c>
      <c r="D21" s="7">
        <v>36</v>
      </c>
      <c r="E21">
        <f>IF((Boxes!$C$3+(Boxes!$D$3/60))&lt;=(C21+(D21/60)),IF((Boxes!$C$3+(Boxes!$D$3/60))&gt;=(A21+(B21/60)),F21,0),0)</f>
        <v>0</v>
      </c>
      <c r="F21" s="2">
        <v>9</v>
      </c>
      <c r="G21" s="17"/>
      <c r="H21" s="17"/>
      <c r="I21" s="18"/>
      <c r="J21" s="18"/>
      <c r="K21" s="7"/>
    </row>
    <row r="22" spans="1:11" ht="12.75">
      <c r="A22" s="13">
        <f t="shared" si="0"/>
        <v>27</v>
      </c>
      <c r="B22" s="13">
        <f t="shared" si="1"/>
        <v>37</v>
      </c>
      <c r="C22" s="7">
        <v>29</v>
      </c>
      <c r="D22" s="7">
        <v>18</v>
      </c>
      <c r="E22">
        <f>IF((Boxes!$C$3+(Boxes!$D$3/60))&lt;=(C22+(D22/60)),IF((Boxes!$C$3+(Boxes!$D$3/60))&gt;=(A22+(B22/60)),F22,0),0)</f>
        <v>0</v>
      </c>
      <c r="F22" s="2">
        <v>6</v>
      </c>
      <c r="G22" s="17"/>
      <c r="H22" s="17"/>
      <c r="I22" s="18"/>
      <c r="J22" s="18"/>
      <c r="K22" s="7"/>
    </row>
    <row r="23" spans="1:11" ht="12.75">
      <c r="A23" s="13">
        <f t="shared" si="0"/>
        <v>29</v>
      </c>
      <c r="B23" s="13">
        <f t="shared" si="1"/>
        <v>19</v>
      </c>
      <c r="C23" s="7">
        <v>31</v>
      </c>
      <c r="D23" s="7">
        <v>12</v>
      </c>
      <c r="E23">
        <f>IF((Boxes!$C$3+(Boxes!$D$3/60))&lt;=(C23+(D23/60)),IF((Boxes!$C$3+(Boxes!$D$3/60))&gt;=(A23+(B23/60)),F23,0),0)</f>
        <v>0</v>
      </c>
      <c r="F23" s="2">
        <v>3</v>
      </c>
      <c r="G23" s="17"/>
      <c r="H23" s="17"/>
      <c r="I23" s="18"/>
      <c r="J23" s="18"/>
      <c r="K23" s="7"/>
    </row>
    <row r="24" spans="1:6" ht="12.75">
      <c r="A24" s="13">
        <f t="shared" si="0"/>
        <v>31</v>
      </c>
      <c r="B24" s="13">
        <f t="shared" si="1"/>
        <v>13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2:K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14</v>
      </c>
      <c r="D3" s="13">
        <v>24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3</v>
      </c>
      <c r="I3" s="17">
        <v>1</v>
      </c>
      <c r="J3" s="17">
        <v>2</v>
      </c>
    </row>
    <row r="4" spans="1:11" ht="12.75">
      <c r="A4" s="13">
        <f>C3</f>
        <v>14</v>
      </c>
      <c r="B4" s="13">
        <f>D3+1</f>
        <v>25</v>
      </c>
      <c r="C4" s="7">
        <v>14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6</v>
      </c>
      <c r="I4" s="17">
        <v>3</v>
      </c>
      <c r="J4" s="17">
        <v>4</v>
      </c>
      <c r="K4" s="7"/>
    </row>
    <row r="5" spans="1:11" ht="12.75">
      <c r="A5" s="13">
        <f aca="true" t="shared" si="0" ref="A5:A24">C4</f>
        <v>14</v>
      </c>
      <c r="B5" s="13">
        <f aca="true" t="shared" si="1" ref="B5:B24">D4+1</f>
        <v>55</v>
      </c>
      <c r="C5" s="7">
        <v>15</v>
      </c>
      <c r="D5" s="7">
        <v>18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7</v>
      </c>
      <c r="I5" s="17">
        <v>5</v>
      </c>
      <c r="J5" s="17">
        <v>6</v>
      </c>
      <c r="K5" s="7"/>
    </row>
    <row r="6" spans="1:11" ht="12.75">
      <c r="A6" s="13">
        <f t="shared" si="0"/>
        <v>15</v>
      </c>
      <c r="B6" s="13">
        <f t="shared" si="1"/>
        <v>19</v>
      </c>
      <c r="C6" s="7">
        <v>16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7.1</v>
      </c>
      <c r="I6" s="17">
        <v>7</v>
      </c>
      <c r="J6" s="17">
        <v>7</v>
      </c>
      <c r="K6" s="7"/>
    </row>
    <row r="7" spans="1:11" ht="12.75">
      <c r="A7" s="13">
        <f t="shared" si="0"/>
        <v>16</v>
      </c>
      <c r="B7" s="13">
        <f t="shared" si="1"/>
        <v>25</v>
      </c>
      <c r="C7" s="7">
        <v>16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7.2</v>
      </c>
      <c r="I7" s="17">
        <v>9</v>
      </c>
      <c r="J7" s="17">
        <v>7.1</v>
      </c>
      <c r="K7" s="7"/>
    </row>
    <row r="8" spans="1:11" ht="12.75">
      <c r="A8" s="13">
        <f t="shared" si="0"/>
        <v>16</v>
      </c>
      <c r="B8" s="13">
        <f t="shared" si="1"/>
        <v>55</v>
      </c>
      <c r="C8" s="7">
        <v>17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7.3</v>
      </c>
      <c r="I8" s="17">
        <v>11</v>
      </c>
      <c r="J8" s="17">
        <v>7.2</v>
      </c>
      <c r="K8" s="7"/>
    </row>
    <row r="9" spans="1:11" ht="12.75">
      <c r="A9" s="13">
        <f t="shared" si="0"/>
        <v>17</v>
      </c>
      <c r="B9" s="13">
        <f t="shared" si="1"/>
        <v>37</v>
      </c>
      <c r="C9" s="7">
        <v>18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7</v>
      </c>
      <c r="H9" s="17">
        <v>7.4</v>
      </c>
      <c r="I9" s="17">
        <v>13</v>
      </c>
      <c r="J9" s="17">
        <v>7.3</v>
      </c>
      <c r="K9" s="7"/>
    </row>
    <row r="10" spans="1:11" ht="12.75">
      <c r="A10" s="13">
        <f t="shared" si="0"/>
        <v>18</v>
      </c>
      <c r="B10" s="13">
        <f t="shared" si="1"/>
        <v>13</v>
      </c>
      <c r="C10" s="7">
        <v>18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8</v>
      </c>
      <c r="H10" s="17">
        <v>7.5</v>
      </c>
      <c r="I10" s="17">
        <v>15</v>
      </c>
      <c r="J10" s="17">
        <v>7.4</v>
      </c>
      <c r="K10" s="7"/>
    </row>
    <row r="11" spans="1:11" ht="12.75">
      <c r="A11" s="13">
        <f t="shared" si="0"/>
        <v>18</v>
      </c>
      <c r="B11" s="13">
        <f t="shared" si="1"/>
        <v>55</v>
      </c>
      <c r="C11" s="7">
        <v>19</v>
      </c>
      <c r="D11" s="7">
        <v>42</v>
      </c>
      <c r="E11">
        <f>IF((Boxes!$C$3+(Boxes!$D$3/60))&lt;=(C11+(D11/60)),IF((Boxes!$C$3+(Boxes!$D$3/60))&gt;=(A11+(B11/60)),F11,0),0)</f>
        <v>0</v>
      </c>
      <c r="F11" s="2">
        <v>36</v>
      </c>
      <c r="G11" s="17">
        <v>9</v>
      </c>
      <c r="H11" s="17">
        <v>7.75</v>
      </c>
      <c r="I11" s="17">
        <v>17</v>
      </c>
      <c r="J11" s="17">
        <v>7.5</v>
      </c>
      <c r="K11" s="7"/>
    </row>
    <row r="12" spans="1:11" ht="12.75">
      <c r="A12" s="13">
        <f t="shared" si="0"/>
        <v>19</v>
      </c>
      <c r="B12" s="13">
        <f t="shared" si="1"/>
        <v>43</v>
      </c>
      <c r="C12" s="7">
        <v>20</v>
      </c>
      <c r="D12" s="7">
        <v>36</v>
      </c>
      <c r="E12">
        <f>IF((Boxes!$C$3+(Boxes!$D$3/60))&lt;=(C12+(D12/60)),IF((Boxes!$C$3+(Boxes!$D$3/60))&gt;=(A12+(B12/60)),F12,0),0)</f>
        <v>0</v>
      </c>
      <c r="F12" s="2">
        <v>34</v>
      </c>
      <c r="G12" s="17">
        <v>10</v>
      </c>
      <c r="H12" s="17">
        <v>8</v>
      </c>
      <c r="I12" s="17">
        <v>19</v>
      </c>
      <c r="J12" s="17">
        <v>7.75</v>
      </c>
      <c r="K12" s="7"/>
    </row>
    <row r="13" spans="1:11" ht="12.75">
      <c r="A13" s="13">
        <f t="shared" si="0"/>
        <v>20</v>
      </c>
      <c r="B13" s="13">
        <f t="shared" si="1"/>
        <v>37</v>
      </c>
      <c r="C13" s="7">
        <v>21</v>
      </c>
      <c r="D13" s="7">
        <v>30</v>
      </c>
      <c r="E13">
        <f>IF((Boxes!$C$3+(Boxes!$D$3/60))&lt;=(C13+(D13/60)),IF((Boxes!$C$3+(Boxes!$D$3/60))&gt;=(A13+(B13/60)),F13,0),0)</f>
        <v>0</v>
      </c>
      <c r="F13" s="2">
        <v>32</v>
      </c>
      <c r="G13" s="17">
        <v>11</v>
      </c>
      <c r="H13" s="17">
        <v>8.25</v>
      </c>
      <c r="I13" s="17">
        <v>21</v>
      </c>
      <c r="J13" s="17">
        <v>8</v>
      </c>
      <c r="K13" s="7"/>
    </row>
    <row r="14" spans="1:11" ht="12.75">
      <c r="A14" s="13">
        <f t="shared" si="0"/>
        <v>21</v>
      </c>
      <c r="B14" s="13">
        <f t="shared" si="1"/>
        <v>31</v>
      </c>
      <c r="C14" s="7">
        <v>22</v>
      </c>
      <c r="D14" s="7">
        <v>30</v>
      </c>
      <c r="E14">
        <f>IF((Boxes!$C$3+(Boxes!$D$3/60))&lt;=(C14+(D14/60)),IF((Boxes!$C$3+(Boxes!$D$3/60))&gt;=(A14+(B14/60)),F14,0),0)</f>
        <v>0</v>
      </c>
      <c r="F14" s="2">
        <v>30</v>
      </c>
      <c r="G14" s="17">
        <v>12</v>
      </c>
      <c r="H14" s="17">
        <v>8.5</v>
      </c>
      <c r="I14" s="17">
        <v>23</v>
      </c>
      <c r="J14" s="17">
        <v>8.25</v>
      </c>
      <c r="K14" s="7"/>
    </row>
    <row r="15" spans="1:11" ht="12.75">
      <c r="A15" s="13">
        <f t="shared" si="0"/>
        <v>22</v>
      </c>
      <c r="B15" s="13">
        <f t="shared" si="1"/>
        <v>31</v>
      </c>
      <c r="C15" s="7">
        <v>23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7">
        <v>13</v>
      </c>
      <c r="H15" s="17">
        <v>8.75</v>
      </c>
      <c r="I15" s="17">
        <v>25</v>
      </c>
      <c r="J15" s="17">
        <v>8.5</v>
      </c>
      <c r="K15" s="7"/>
    </row>
    <row r="16" spans="1:11" ht="12.75">
      <c r="A16" s="13">
        <f t="shared" si="0"/>
        <v>23</v>
      </c>
      <c r="B16" s="13">
        <f t="shared" si="1"/>
        <v>37</v>
      </c>
      <c r="C16" s="7">
        <v>24</v>
      </c>
      <c r="D16" s="7">
        <v>48</v>
      </c>
      <c r="E16">
        <f>IF((Boxes!$C$3+(Boxes!$D$3/60))&lt;=(C16+(D16/60)),IF((Boxes!$C$3+(Boxes!$D$3/60))&gt;=(A16+(B16/60)),F16,0),0)</f>
        <v>0</v>
      </c>
      <c r="F16" s="2">
        <v>24</v>
      </c>
      <c r="G16" s="17">
        <v>14</v>
      </c>
      <c r="H16" s="17">
        <v>9</v>
      </c>
      <c r="I16" s="17">
        <v>27</v>
      </c>
      <c r="J16" s="17">
        <v>8.75</v>
      </c>
      <c r="K16" s="7"/>
    </row>
    <row r="17" spans="1:11" ht="12.75">
      <c r="A17" s="13">
        <f t="shared" si="0"/>
        <v>24</v>
      </c>
      <c r="B17" s="13">
        <f t="shared" si="1"/>
        <v>49</v>
      </c>
      <c r="C17" s="7">
        <v>26</v>
      </c>
      <c r="D17" s="7">
        <v>6</v>
      </c>
      <c r="E17">
        <f>IF((Boxes!$C$3+(Boxes!$D$3/60))&lt;=(C17+(D17/60)),IF((Boxes!$C$3+(Boxes!$D$3/60))&gt;=(A17+(B17/60)),F17,0),0)</f>
        <v>0</v>
      </c>
      <c r="F17" s="2">
        <v>21</v>
      </c>
      <c r="G17" s="17">
        <v>15</v>
      </c>
      <c r="H17" s="17">
        <v>9.5</v>
      </c>
      <c r="I17" s="17">
        <v>29</v>
      </c>
      <c r="J17" s="17">
        <v>9</v>
      </c>
      <c r="K17" s="7"/>
    </row>
    <row r="18" spans="1:11" ht="12.75">
      <c r="A18" s="13">
        <f t="shared" si="0"/>
        <v>26</v>
      </c>
      <c r="B18" s="13">
        <f t="shared" si="1"/>
        <v>7</v>
      </c>
      <c r="C18" s="7">
        <v>27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>
        <v>16</v>
      </c>
      <c r="H18" s="17">
        <v>10</v>
      </c>
      <c r="I18" s="17">
        <v>30</v>
      </c>
      <c r="J18" s="17">
        <v>10</v>
      </c>
      <c r="K18" s="7"/>
    </row>
    <row r="19" spans="1:11" ht="12.75">
      <c r="A19" s="13">
        <f t="shared" si="0"/>
        <v>27</v>
      </c>
      <c r="B19" s="13">
        <f t="shared" si="1"/>
        <v>37</v>
      </c>
      <c r="C19" s="7">
        <v>29</v>
      </c>
      <c r="D19" s="7">
        <v>18</v>
      </c>
      <c r="E19">
        <f>IF((Boxes!$C$3+(Boxes!$D$3/60))&lt;=(C19+(D19/60)),IF((Boxes!$C$3+(Boxes!$D$3/60))&gt;=(A19+(B19/60)),F19,0),0)</f>
        <v>0</v>
      </c>
      <c r="F19" s="2">
        <v>15</v>
      </c>
      <c r="G19" s="17"/>
      <c r="H19" s="17"/>
      <c r="I19" s="17"/>
      <c r="J19" s="17"/>
      <c r="K19" s="7"/>
    </row>
    <row r="20" spans="1:11" ht="12.75">
      <c r="A20" s="13">
        <f t="shared" si="0"/>
        <v>29</v>
      </c>
      <c r="B20" s="13">
        <f t="shared" si="1"/>
        <v>19</v>
      </c>
      <c r="C20" s="7">
        <v>31</v>
      </c>
      <c r="D20" s="7">
        <v>12</v>
      </c>
      <c r="E20">
        <f>IF((Boxes!$C$3+(Boxes!$D$3/60))&lt;=(C20+(D20/60)),IF((Boxes!$C$3+(Boxes!$D$3/60))&gt;=(A20+(B20/60)),F20,0),0)</f>
        <v>0</v>
      </c>
      <c r="F20" s="2">
        <v>12</v>
      </c>
      <c r="G20" s="17"/>
      <c r="H20" s="17"/>
      <c r="I20" s="17"/>
      <c r="J20" s="17"/>
      <c r="K20" s="7"/>
    </row>
    <row r="21" spans="1:11" ht="12.75">
      <c r="A21" s="13">
        <f t="shared" si="0"/>
        <v>31</v>
      </c>
      <c r="B21" s="13">
        <f t="shared" si="1"/>
        <v>13</v>
      </c>
      <c r="C21" s="7">
        <v>33</v>
      </c>
      <c r="D21" s="7">
        <v>18</v>
      </c>
      <c r="E21">
        <f>IF((Boxes!$C$3+(Boxes!$D$3/60))&lt;=(C21+(D21/60)),IF((Boxes!$C$3+(Boxes!$D$3/60))&gt;=(A21+(B21/60)),F21,0),0)</f>
        <v>0</v>
      </c>
      <c r="F21" s="2">
        <v>9</v>
      </c>
      <c r="G21" s="17"/>
      <c r="H21" s="17"/>
      <c r="I21" s="18"/>
      <c r="J21" s="18"/>
      <c r="K21" s="7"/>
    </row>
    <row r="22" spans="1:11" ht="12.75">
      <c r="A22" s="13">
        <f t="shared" si="0"/>
        <v>33</v>
      </c>
      <c r="B22" s="13">
        <f t="shared" si="1"/>
        <v>19</v>
      </c>
      <c r="C22" s="7">
        <v>35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/>
      <c r="H22" s="17"/>
      <c r="I22" s="18"/>
      <c r="J22" s="18"/>
      <c r="K22" s="7"/>
    </row>
    <row r="23" spans="1:11" ht="12.75">
      <c r="A23" s="13">
        <f t="shared" si="0"/>
        <v>35</v>
      </c>
      <c r="B23" s="13">
        <f t="shared" si="1"/>
        <v>49</v>
      </c>
      <c r="C23" s="7">
        <v>38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/>
      <c r="H23" s="17"/>
      <c r="I23" s="18"/>
      <c r="J23" s="18"/>
      <c r="K23" s="7"/>
    </row>
    <row r="24" spans="1:6" ht="12.75">
      <c r="A24" s="13">
        <f t="shared" si="0"/>
        <v>38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/>
  <dimension ref="A2:K24"/>
  <sheetViews>
    <sheetView workbookViewId="0" topLeftCell="A1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3.00390625" style="0" bestFit="1" customWidth="1"/>
    <col min="6" max="6" width="6.7109375" style="0" bestFit="1" customWidth="1"/>
    <col min="7" max="7" width="6.7109375" style="7" bestFit="1" customWidth="1"/>
    <col min="8" max="10" width="6.7109375" style="6" bestFit="1" customWidth="1"/>
    <col min="11" max="11" width="9.140625" style="6" customWidth="1"/>
    <col min="12" max="16384" width="9.140625" style="7" customWidth="1"/>
  </cols>
  <sheetData>
    <row r="2" spans="1:10" ht="12.75">
      <c r="A2" s="1" t="s">
        <v>0</v>
      </c>
      <c r="B2" t="s">
        <v>1</v>
      </c>
      <c r="C2" s="1" t="s">
        <v>0</v>
      </c>
      <c r="D2" t="s">
        <v>1</v>
      </c>
      <c r="E2" s="1"/>
      <c r="F2" t="s">
        <v>2</v>
      </c>
      <c r="G2" s="17">
        <v>0</v>
      </c>
      <c r="H2" s="17">
        <v>0</v>
      </c>
      <c r="I2" s="17">
        <v>0</v>
      </c>
      <c r="J2" s="17">
        <v>0</v>
      </c>
    </row>
    <row r="3" spans="1:10" ht="12.75">
      <c r="A3" s="7">
        <v>0</v>
      </c>
      <c r="B3" s="7">
        <v>0</v>
      </c>
      <c r="C3">
        <v>14</v>
      </c>
      <c r="D3" s="13">
        <v>24</v>
      </c>
      <c r="E3">
        <f>IF((Boxes!$C$3+(Boxes!$D$3/60))&lt;=(C3+(D3/60)),IF((Boxes!$C$3+(Boxes!$D$3/60))&gt;=(A3+(B3/60)),F3,0),0)</f>
        <v>50</v>
      </c>
      <c r="F3" s="2">
        <v>50</v>
      </c>
      <c r="G3" s="17">
        <v>1</v>
      </c>
      <c r="H3" s="17">
        <v>6</v>
      </c>
      <c r="I3" s="17">
        <v>1</v>
      </c>
      <c r="J3" s="17">
        <v>2</v>
      </c>
    </row>
    <row r="4" spans="1:11" ht="12.75">
      <c r="A4" s="13">
        <f>C3</f>
        <v>14</v>
      </c>
      <c r="B4" s="13">
        <f>D3+1</f>
        <v>25</v>
      </c>
      <c r="C4" s="7">
        <v>14</v>
      </c>
      <c r="D4" s="7">
        <v>54</v>
      </c>
      <c r="E4">
        <f>IF((Boxes!$C$3+(Boxes!$D$3/60))&lt;=(C4+(D4/60)),IF((Boxes!$C$3+(Boxes!$D$3/60))&gt;=(A4+(B4/60)),F4,0),0)</f>
        <v>0</v>
      </c>
      <c r="F4" s="2">
        <v>47.5</v>
      </c>
      <c r="G4" s="17">
        <v>2</v>
      </c>
      <c r="H4" s="17">
        <v>7</v>
      </c>
      <c r="I4" s="17">
        <v>2</v>
      </c>
      <c r="J4" s="17">
        <v>4</v>
      </c>
      <c r="K4" s="7"/>
    </row>
    <row r="5" spans="1:11" ht="12.75">
      <c r="A5" s="13">
        <f aca="true" t="shared" si="0" ref="A5:A24">C4</f>
        <v>14</v>
      </c>
      <c r="B5" s="13">
        <f aca="true" t="shared" si="1" ref="B5:B24">D4+1</f>
        <v>55</v>
      </c>
      <c r="C5" s="7">
        <v>15</v>
      </c>
      <c r="D5" s="7">
        <v>18</v>
      </c>
      <c r="E5">
        <f>IF((Boxes!$C$3+(Boxes!$D$3/60))&lt;=(C5+(D5/60)),IF((Boxes!$C$3+(Boxes!$D$3/60))&gt;=(A5+(B5/60)),F5,0),0)</f>
        <v>0</v>
      </c>
      <c r="F5" s="2">
        <v>45</v>
      </c>
      <c r="G5" s="17">
        <v>3</v>
      </c>
      <c r="H5" s="17">
        <v>7.1</v>
      </c>
      <c r="I5" s="17">
        <v>3</v>
      </c>
      <c r="J5" s="17">
        <v>6</v>
      </c>
      <c r="K5" s="7"/>
    </row>
    <row r="6" spans="1:11" ht="12.75">
      <c r="A6" s="13">
        <f t="shared" si="0"/>
        <v>15</v>
      </c>
      <c r="B6" s="13">
        <f t="shared" si="1"/>
        <v>19</v>
      </c>
      <c r="C6" s="7">
        <v>16</v>
      </c>
      <c r="D6" s="7">
        <v>24</v>
      </c>
      <c r="E6">
        <f>IF((Boxes!$C$3+(Boxes!$D$3/60))&lt;=(C6+(D6/60)),IF((Boxes!$C$3+(Boxes!$D$3/60))&gt;=(A6+(B6/60)),F6,0),0)</f>
        <v>0</v>
      </c>
      <c r="F6" s="2">
        <v>43.5</v>
      </c>
      <c r="G6" s="17">
        <v>4</v>
      </c>
      <c r="H6" s="17">
        <v>7.2</v>
      </c>
      <c r="I6" s="17">
        <v>4</v>
      </c>
      <c r="J6" s="17">
        <v>7</v>
      </c>
      <c r="K6" s="7"/>
    </row>
    <row r="7" spans="1:11" ht="12.75">
      <c r="A7" s="13">
        <f t="shared" si="0"/>
        <v>16</v>
      </c>
      <c r="B7" s="13">
        <f t="shared" si="1"/>
        <v>25</v>
      </c>
      <c r="C7" s="7">
        <v>16</v>
      </c>
      <c r="D7" s="7">
        <v>54</v>
      </c>
      <c r="E7">
        <f>IF((Boxes!$C$3+(Boxes!$D$3/60))&lt;=(C7+(D7/60)),IF((Boxes!$C$3+(Boxes!$D$3/60))&gt;=(A7+(B7/60)),F7,0),0)</f>
        <v>0</v>
      </c>
      <c r="F7" s="2">
        <v>42</v>
      </c>
      <c r="G7" s="17">
        <v>5</v>
      </c>
      <c r="H7" s="17">
        <v>7.3</v>
      </c>
      <c r="I7" s="17">
        <v>6</v>
      </c>
      <c r="J7" s="17">
        <v>7.1</v>
      </c>
      <c r="K7" s="7"/>
    </row>
    <row r="8" spans="1:11" ht="12.75">
      <c r="A8" s="13">
        <f t="shared" si="0"/>
        <v>16</v>
      </c>
      <c r="B8" s="13">
        <f t="shared" si="1"/>
        <v>55</v>
      </c>
      <c r="C8" s="7">
        <v>17</v>
      </c>
      <c r="D8" s="7">
        <v>36</v>
      </c>
      <c r="E8">
        <f>IF((Boxes!$C$3+(Boxes!$D$3/60))&lt;=(C8+(D8/60)),IF((Boxes!$C$3+(Boxes!$D$3/60))&gt;=(A8+(B8/60)),F8,0),0)</f>
        <v>0</v>
      </c>
      <c r="F8" s="2">
        <v>40.5</v>
      </c>
      <c r="G8" s="17">
        <v>6</v>
      </c>
      <c r="H8" s="17">
        <v>7.4</v>
      </c>
      <c r="I8" s="17">
        <v>8</v>
      </c>
      <c r="J8" s="17">
        <v>7.2</v>
      </c>
      <c r="K8" s="7"/>
    </row>
    <row r="9" spans="1:11" ht="12.75">
      <c r="A9" s="13">
        <f t="shared" si="0"/>
        <v>17</v>
      </c>
      <c r="B9" s="13">
        <f t="shared" si="1"/>
        <v>37</v>
      </c>
      <c r="C9" s="7">
        <v>18</v>
      </c>
      <c r="D9" s="7">
        <v>12</v>
      </c>
      <c r="E9">
        <f>IF((Boxes!$C$3+(Boxes!$D$3/60))&lt;=(C9+(D9/60)),IF((Boxes!$C$3+(Boxes!$D$3/60))&gt;=(A9+(B9/60)),F9,0),0)</f>
        <v>0</v>
      </c>
      <c r="F9" s="2">
        <v>39</v>
      </c>
      <c r="G9" s="17">
        <v>7</v>
      </c>
      <c r="H9" s="17">
        <v>7.5</v>
      </c>
      <c r="I9" s="17">
        <v>10</v>
      </c>
      <c r="J9" s="17">
        <v>7.3</v>
      </c>
      <c r="K9" s="7"/>
    </row>
    <row r="10" spans="1:11" ht="12.75">
      <c r="A10" s="13">
        <f t="shared" si="0"/>
        <v>18</v>
      </c>
      <c r="B10" s="13">
        <f t="shared" si="1"/>
        <v>13</v>
      </c>
      <c r="C10" s="7">
        <v>18</v>
      </c>
      <c r="D10" s="7">
        <v>54</v>
      </c>
      <c r="E10">
        <f>IF((Boxes!$C$3+(Boxes!$D$3/60))&lt;=(C10+(D10/60)),IF((Boxes!$C$3+(Boxes!$D$3/60))&gt;=(A10+(B10/60)),F10,0),0)</f>
        <v>0</v>
      </c>
      <c r="F10" s="2">
        <v>37.5</v>
      </c>
      <c r="G10" s="17">
        <v>9</v>
      </c>
      <c r="H10" s="17">
        <v>8</v>
      </c>
      <c r="I10" s="17">
        <v>12</v>
      </c>
      <c r="J10" s="17">
        <v>7.4</v>
      </c>
      <c r="K10" s="7"/>
    </row>
    <row r="11" spans="1:11" ht="12.75">
      <c r="A11" s="13">
        <f t="shared" si="0"/>
        <v>18</v>
      </c>
      <c r="B11" s="13">
        <f t="shared" si="1"/>
        <v>55</v>
      </c>
      <c r="C11" s="7">
        <v>19</v>
      </c>
      <c r="D11" s="7">
        <v>42</v>
      </c>
      <c r="E11">
        <f>IF((Boxes!$C$3+(Boxes!$D$3/60))&lt;=(C11+(D11/60)),IF((Boxes!$C$3+(Boxes!$D$3/60))&gt;=(A11+(B11/60)),F11,0),0)</f>
        <v>0</v>
      </c>
      <c r="F11" s="2">
        <v>36</v>
      </c>
      <c r="G11" s="17">
        <v>10</v>
      </c>
      <c r="H11" s="17">
        <v>8.5</v>
      </c>
      <c r="I11" s="17">
        <v>14</v>
      </c>
      <c r="J11" s="17">
        <v>7.5</v>
      </c>
      <c r="K11" s="7"/>
    </row>
    <row r="12" spans="1:11" ht="12.75">
      <c r="A12" s="13">
        <f t="shared" si="0"/>
        <v>19</v>
      </c>
      <c r="B12" s="13">
        <f t="shared" si="1"/>
        <v>43</v>
      </c>
      <c r="C12" s="7">
        <v>20</v>
      </c>
      <c r="D12" s="7">
        <v>36</v>
      </c>
      <c r="E12">
        <f>IF((Boxes!$C$3+(Boxes!$D$3/60))&lt;=(C12+(D12/60)),IF((Boxes!$C$3+(Boxes!$D$3/60))&gt;=(A12+(B12/60)),F12,0),0)</f>
        <v>0</v>
      </c>
      <c r="F12" s="2">
        <v>34</v>
      </c>
      <c r="G12" s="17">
        <v>12</v>
      </c>
      <c r="H12" s="17">
        <v>9</v>
      </c>
      <c r="I12" s="17">
        <v>16</v>
      </c>
      <c r="J12" s="17">
        <v>7.75</v>
      </c>
      <c r="K12" s="7"/>
    </row>
    <row r="13" spans="1:11" ht="12.75">
      <c r="A13" s="13">
        <f t="shared" si="0"/>
        <v>20</v>
      </c>
      <c r="B13" s="13">
        <f t="shared" si="1"/>
        <v>37</v>
      </c>
      <c r="C13" s="7">
        <v>21</v>
      </c>
      <c r="D13" s="7">
        <v>30</v>
      </c>
      <c r="E13">
        <f>IF((Boxes!$C$3+(Boxes!$D$3/60))&lt;=(C13+(D13/60)),IF((Boxes!$C$3+(Boxes!$D$3/60))&gt;=(A13+(B13/60)),F13,0),0)</f>
        <v>0</v>
      </c>
      <c r="F13" s="2">
        <v>32</v>
      </c>
      <c r="G13" s="17">
        <v>13</v>
      </c>
      <c r="H13" s="17">
        <v>9.5</v>
      </c>
      <c r="I13" s="17">
        <v>18</v>
      </c>
      <c r="J13" s="17">
        <v>8</v>
      </c>
      <c r="K13" s="7"/>
    </row>
    <row r="14" spans="1:11" ht="12.75">
      <c r="A14" s="13">
        <f t="shared" si="0"/>
        <v>21</v>
      </c>
      <c r="B14" s="13">
        <f t="shared" si="1"/>
        <v>31</v>
      </c>
      <c r="C14" s="7">
        <v>22</v>
      </c>
      <c r="D14" s="7">
        <v>30</v>
      </c>
      <c r="E14">
        <f>IF((Boxes!$C$3+(Boxes!$D$3/60))&lt;=(C14+(D14/60)),IF((Boxes!$C$3+(Boxes!$D$3/60))&gt;=(A14+(B14/60)),F14,0),0)</f>
        <v>0</v>
      </c>
      <c r="F14" s="2">
        <v>30</v>
      </c>
      <c r="G14" s="17">
        <v>14</v>
      </c>
      <c r="H14" s="17">
        <v>10</v>
      </c>
      <c r="I14" s="17">
        <v>19</v>
      </c>
      <c r="J14" s="17">
        <v>8.25</v>
      </c>
      <c r="K14" s="7"/>
    </row>
    <row r="15" spans="1:11" ht="12.75">
      <c r="A15" s="13">
        <f t="shared" si="0"/>
        <v>22</v>
      </c>
      <c r="B15" s="13">
        <f t="shared" si="1"/>
        <v>31</v>
      </c>
      <c r="C15" s="7">
        <v>23</v>
      </c>
      <c r="D15" s="7">
        <v>36</v>
      </c>
      <c r="E15">
        <f>IF((Boxes!$C$3+(Boxes!$D$3/60))&lt;=(C15+(D15/60)),IF((Boxes!$C$3+(Boxes!$D$3/60))&gt;=(A15+(B15/60)),F15,0),0)</f>
        <v>0</v>
      </c>
      <c r="F15" s="2">
        <v>27</v>
      </c>
      <c r="G15" s="17"/>
      <c r="H15" s="17"/>
      <c r="I15" s="17">
        <v>21</v>
      </c>
      <c r="J15" s="17">
        <v>8.5</v>
      </c>
      <c r="K15" s="7"/>
    </row>
    <row r="16" spans="1:11" ht="12.75">
      <c r="A16" s="13">
        <f t="shared" si="0"/>
        <v>23</v>
      </c>
      <c r="B16" s="13">
        <f t="shared" si="1"/>
        <v>37</v>
      </c>
      <c r="C16" s="7">
        <v>24</v>
      </c>
      <c r="D16" s="7">
        <v>48</v>
      </c>
      <c r="E16">
        <f>IF((Boxes!$C$3+(Boxes!$D$3/60))&lt;=(C16+(D16/60)),IF((Boxes!$C$3+(Boxes!$D$3/60))&gt;=(A16+(B16/60)),F16,0),0)</f>
        <v>0</v>
      </c>
      <c r="F16" s="2">
        <v>24</v>
      </c>
      <c r="G16" s="17"/>
      <c r="H16" s="17"/>
      <c r="I16" s="17">
        <v>23</v>
      </c>
      <c r="J16" s="17">
        <v>8.75</v>
      </c>
      <c r="K16" s="7"/>
    </row>
    <row r="17" spans="1:11" ht="12.75">
      <c r="A17" s="13">
        <f t="shared" si="0"/>
        <v>24</v>
      </c>
      <c r="B17" s="13">
        <f t="shared" si="1"/>
        <v>49</v>
      </c>
      <c r="C17" s="7">
        <v>26</v>
      </c>
      <c r="D17" s="7">
        <v>6</v>
      </c>
      <c r="E17">
        <f>IF((Boxes!$C$3+(Boxes!$D$3/60))&lt;=(C17+(D17/60)),IF((Boxes!$C$3+(Boxes!$D$3/60))&gt;=(A17+(B17/60)),F17,0),0)</f>
        <v>0</v>
      </c>
      <c r="F17" s="2">
        <v>21</v>
      </c>
      <c r="G17" s="17"/>
      <c r="H17" s="17"/>
      <c r="I17" s="17">
        <v>25</v>
      </c>
      <c r="J17" s="17">
        <v>9</v>
      </c>
      <c r="K17" s="7"/>
    </row>
    <row r="18" spans="1:11" ht="12.75">
      <c r="A18" s="13">
        <f t="shared" si="0"/>
        <v>26</v>
      </c>
      <c r="B18" s="13">
        <f t="shared" si="1"/>
        <v>7</v>
      </c>
      <c r="C18" s="7">
        <v>27</v>
      </c>
      <c r="D18" s="7">
        <v>36</v>
      </c>
      <c r="E18">
        <f>IF((Boxes!$C$3+(Boxes!$D$3/60))&lt;=(C18+(D18/60)),IF((Boxes!$C$3+(Boxes!$D$3/60))&gt;=(A18+(B18/60)),F18,0),0)</f>
        <v>0</v>
      </c>
      <c r="F18" s="2">
        <v>18</v>
      </c>
      <c r="G18" s="17"/>
      <c r="H18" s="17"/>
      <c r="I18" s="17">
        <v>26</v>
      </c>
      <c r="J18" s="17">
        <v>9.5</v>
      </c>
      <c r="K18" s="7"/>
    </row>
    <row r="19" spans="1:11" ht="12.75">
      <c r="A19" s="13">
        <f t="shared" si="0"/>
        <v>27</v>
      </c>
      <c r="B19" s="13">
        <f t="shared" si="1"/>
        <v>37</v>
      </c>
      <c r="C19" s="7">
        <v>29</v>
      </c>
      <c r="D19" s="7">
        <v>18</v>
      </c>
      <c r="E19">
        <f>IF((Boxes!$C$3+(Boxes!$D$3/60))&lt;=(C19+(D19/60)),IF((Boxes!$C$3+(Boxes!$D$3/60))&gt;=(A19+(B19/60)),F19,0),0)</f>
        <v>0</v>
      </c>
      <c r="F19" s="2">
        <v>15</v>
      </c>
      <c r="G19" s="17"/>
      <c r="H19" s="17"/>
      <c r="I19" s="17">
        <v>27</v>
      </c>
      <c r="J19" s="17">
        <v>10</v>
      </c>
      <c r="K19" s="7"/>
    </row>
    <row r="20" spans="1:11" ht="12.75">
      <c r="A20" s="13">
        <f t="shared" si="0"/>
        <v>29</v>
      </c>
      <c r="B20" s="13">
        <f t="shared" si="1"/>
        <v>19</v>
      </c>
      <c r="C20" s="7">
        <v>31</v>
      </c>
      <c r="D20" s="7">
        <v>12</v>
      </c>
      <c r="E20">
        <f>IF((Boxes!$C$3+(Boxes!$D$3/60))&lt;=(C20+(D20/60)),IF((Boxes!$C$3+(Boxes!$D$3/60))&gt;=(A20+(B20/60)),F20,0),0)</f>
        <v>0</v>
      </c>
      <c r="F20" s="2">
        <v>12</v>
      </c>
      <c r="G20" s="17"/>
      <c r="H20" s="17"/>
      <c r="I20" s="17"/>
      <c r="J20" s="17"/>
      <c r="K20" s="7"/>
    </row>
    <row r="21" spans="1:11" ht="12.75">
      <c r="A21" s="13">
        <f t="shared" si="0"/>
        <v>31</v>
      </c>
      <c r="B21" s="13">
        <f t="shared" si="1"/>
        <v>13</v>
      </c>
      <c r="C21" s="7">
        <v>33</v>
      </c>
      <c r="D21" s="7">
        <v>18</v>
      </c>
      <c r="E21">
        <f>IF((Boxes!$C$3+(Boxes!$D$3/60))&lt;=(C21+(D21/60)),IF((Boxes!$C$3+(Boxes!$D$3/60))&gt;=(A21+(B21/60)),F21,0),0)</f>
        <v>0</v>
      </c>
      <c r="F21" s="2">
        <v>9</v>
      </c>
      <c r="G21" s="17"/>
      <c r="H21" s="17"/>
      <c r="I21" s="18"/>
      <c r="J21" s="18"/>
      <c r="K21" s="7"/>
    </row>
    <row r="22" spans="1:11" ht="12.75">
      <c r="A22" s="13">
        <f t="shared" si="0"/>
        <v>33</v>
      </c>
      <c r="B22" s="13">
        <f t="shared" si="1"/>
        <v>19</v>
      </c>
      <c r="C22" s="7">
        <v>35</v>
      </c>
      <c r="D22" s="7">
        <v>48</v>
      </c>
      <c r="E22">
        <f>IF((Boxes!$C$3+(Boxes!$D$3/60))&lt;=(C22+(D22/60)),IF((Boxes!$C$3+(Boxes!$D$3/60))&gt;=(A22+(B22/60)),F22,0),0)</f>
        <v>0</v>
      </c>
      <c r="F22" s="2">
        <v>6</v>
      </c>
      <c r="G22" s="17"/>
      <c r="H22" s="17"/>
      <c r="I22" s="18"/>
      <c r="J22" s="18"/>
      <c r="K22" s="7"/>
    </row>
    <row r="23" spans="1:11" ht="12.75">
      <c r="A23" s="13">
        <f t="shared" si="0"/>
        <v>35</v>
      </c>
      <c r="B23" s="13">
        <f t="shared" si="1"/>
        <v>49</v>
      </c>
      <c r="C23" s="7">
        <v>38</v>
      </c>
      <c r="D23" s="7">
        <v>36</v>
      </c>
      <c r="E23">
        <f>IF((Boxes!$C$3+(Boxes!$D$3/60))&lt;=(C23+(D23/60)),IF((Boxes!$C$3+(Boxes!$D$3/60))&gt;=(A23+(B23/60)),F23,0),0)</f>
        <v>0</v>
      </c>
      <c r="F23" s="2">
        <v>3</v>
      </c>
      <c r="G23" s="17"/>
      <c r="H23" s="17"/>
      <c r="I23" s="18"/>
      <c r="J23" s="18"/>
      <c r="K23" s="7"/>
    </row>
    <row r="24" spans="1:11" ht="12.75">
      <c r="A24" s="13">
        <f t="shared" si="0"/>
        <v>38</v>
      </c>
      <c r="B24" s="13">
        <f t="shared" si="1"/>
        <v>37</v>
      </c>
      <c r="C24">
        <v>99</v>
      </c>
      <c r="D24" s="13">
        <v>99</v>
      </c>
      <c r="E24">
        <f>IF((Boxes!$C$3+(Boxes!$D$3/60))&lt;=(C24+(D24/60)),IF((Boxes!$C$3+(Boxes!$D$3/60))&gt;=(A24+(B24/60)),F24,0),0)</f>
        <v>0</v>
      </c>
      <c r="F24" s="2">
        <v>0</v>
      </c>
      <c r="H24" s="7"/>
      <c r="I24" s="7"/>
      <c r="J24" s="7"/>
      <c r="K24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B286"/>
  <sheetViews>
    <sheetView workbookViewId="0" topLeftCell="L1">
      <selection activeCell="T5" sqref="T5"/>
    </sheetView>
  </sheetViews>
  <sheetFormatPr defaultColWidth="9.140625" defaultRowHeight="12.75"/>
  <cols>
    <col min="1" max="1" width="4.28125" style="0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6" width="4.28125" style="0" customWidth="1"/>
    <col min="7" max="7" width="7.421875" style="0" customWidth="1"/>
    <col min="8" max="8" width="6.7109375" style="0" bestFit="1" customWidth="1"/>
    <col min="9" max="9" width="8.28125" style="0" bestFit="1" customWidth="1"/>
    <col min="10" max="10" width="6.28125" style="0" bestFit="1" customWidth="1"/>
    <col min="12" max="12" width="12.57421875" style="0" bestFit="1" customWidth="1"/>
    <col min="19" max="19" width="4.8515625" style="0" customWidth="1"/>
    <col min="20" max="20" width="7.7109375" style="0" bestFit="1" customWidth="1"/>
    <col min="21" max="21" width="3.00390625" style="0" bestFit="1" customWidth="1"/>
  </cols>
  <sheetData>
    <row r="1" spans="1:19" ht="12.75">
      <c r="A1" s="4"/>
      <c r="B1" s="4"/>
      <c r="C1" s="213" t="s">
        <v>6</v>
      </c>
      <c r="D1" s="214"/>
      <c r="E1" s="214"/>
      <c r="F1" s="215"/>
      <c r="G1" s="211" t="s">
        <v>3</v>
      </c>
      <c r="H1" s="211"/>
      <c r="N1" s="102" t="s">
        <v>81</v>
      </c>
      <c r="O1" s="103" t="s">
        <v>88</v>
      </c>
      <c r="P1" s="107">
        <f>P2+6.318</f>
        <v>56.10958333333333</v>
      </c>
      <c r="Q1" s="105" t="s">
        <v>63</v>
      </c>
      <c r="R1" s="104">
        <f>C3+(D3/60)</f>
        <v>11.016666666666667</v>
      </c>
      <c r="S1" s="101" t="s">
        <v>6</v>
      </c>
    </row>
    <row r="2" spans="1:18" ht="12.75">
      <c r="A2" s="4" t="s">
        <v>28</v>
      </c>
      <c r="B2" s="4" t="s">
        <v>8</v>
      </c>
      <c r="C2" s="3" t="s">
        <v>0</v>
      </c>
      <c r="D2" s="3" t="s">
        <v>1</v>
      </c>
      <c r="E2" s="3" t="s">
        <v>0</v>
      </c>
      <c r="F2" s="3" t="s">
        <v>1</v>
      </c>
      <c r="G2" s="211"/>
      <c r="H2" s="211"/>
      <c r="I2" s="5" t="s">
        <v>5</v>
      </c>
      <c r="J2" s="3" t="s">
        <v>4</v>
      </c>
      <c r="K2" s="56" t="s">
        <v>52</v>
      </c>
      <c r="O2" s="104"/>
      <c r="P2" s="107">
        <f>139.168-(0.388*B3)-(0.077*O4)-(3.265*R1)-(0.156*O3)</f>
        <v>49.791583333333335</v>
      </c>
      <c r="Q2" s="105" t="s">
        <v>64</v>
      </c>
      <c r="R2" s="104"/>
    </row>
    <row r="3" spans="1:18" ht="12.75">
      <c r="A3" s="4">
        <v>1</v>
      </c>
      <c r="B3" s="4">
        <f>B4+16</f>
        <v>31</v>
      </c>
      <c r="C3" s="4">
        <f>C6+4</f>
        <v>11</v>
      </c>
      <c r="D3" s="4">
        <f>D6-1</f>
        <v>1</v>
      </c>
      <c r="E3" s="4">
        <f>E6+30</f>
        <v>40</v>
      </c>
      <c r="F3" s="4">
        <f>F6-1</f>
        <v>42</v>
      </c>
      <c r="G3" s="4"/>
      <c r="H3" s="53">
        <f>VLOOKUP(G5,G6:H62,2)</f>
        <v>31</v>
      </c>
      <c r="I3" s="12">
        <v>20</v>
      </c>
      <c r="J3" s="4">
        <v>30</v>
      </c>
      <c r="K3">
        <f>K6+15</f>
        <v>43</v>
      </c>
      <c r="N3">
        <f>N4+54</f>
        <v>100</v>
      </c>
      <c r="O3" s="104">
        <f>Q3+54</f>
        <v>169</v>
      </c>
      <c r="P3" s="104" t="s">
        <v>85</v>
      </c>
      <c r="Q3" s="104">
        <v>115</v>
      </c>
      <c r="R3" s="104"/>
    </row>
    <row r="4" spans="2:19" ht="12.75">
      <c r="B4">
        <v>15</v>
      </c>
      <c r="H4" s="69"/>
      <c r="K4">
        <f>VO2!A43</f>
        <v>39</v>
      </c>
      <c r="L4" t="s">
        <v>90</v>
      </c>
      <c r="N4">
        <v>46</v>
      </c>
      <c r="O4" s="104">
        <f>O5+69</f>
        <v>195</v>
      </c>
      <c r="P4" t="s">
        <v>89</v>
      </c>
      <c r="R4" s="212" t="s">
        <v>71</v>
      </c>
      <c r="S4" s="212"/>
    </row>
    <row r="5" spans="1:22" ht="12.75">
      <c r="A5" t="s">
        <v>9</v>
      </c>
      <c r="B5">
        <v>17</v>
      </c>
      <c r="G5">
        <v>19</v>
      </c>
      <c r="L5">
        <v>1</v>
      </c>
      <c r="O5" s="104">
        <v>126</v>
      </c>
      <c r="R5" t="s">
        <v>72</v>
      </c>
      <c r="S5">
        <v>1</v>
      </c>
      <c r="T5" s="15">
        <f>IF(GUI!N12=0,GUI!N13,GUI!N12)</f>
        <v>30</v>
      </c>
      <c r="U5">
        <v>30</v>
      </c>
      <c r="V5">
        <f>IF(S5=1,U5,0)</f>
        <v>30</v>
      </c>
    </row>
    <row r="6" spans="1:22" ht="12.75">
      <c r="A6" t="s">
        <v>10</v>
      </c>
      <c r="B6">
        <v>18</v>
      </c>
      <c r="C6">
        <v>7</v>
      </c>
      <c r="D6">
        <v>2</v>
      </c>
      <c r="E6">
        <v>10</v>
      </c>
      <c r="F6">
        <v>43</v>
      </c>
      <c r="G6" s="11">
        <v>1</v>
      </c>
      <c r="H6" s="52">
        <v>22</v>
      </c>
      <c r="I6">
        <v>1</v>
      </c>
      <c r="J6">
        <v>1</v>
      </c>
      <c r="K6">
        <v>28</v>
      </c>
      <c r="L6" s="55">
        <v>25</v>
      </c>
      <c r="M6" s="54">
        <v>0</v>
      </c>
      <c r="N6">
        <v>55</v>
      </c>
      <c r="O6" s="104">
        <v>70</v>
      </c>
      <c r="R6" t="s">
        <v>5</v>
      </c>
      <c r="S6">
        <v>1</v>
      </c>
      <c r="T6" s="15">
        <f>GUI!N15</f>
        <v>7.2</v>
      </c>
      <c r="U6">
        <v>10</v>
      </c>
      <c r="V6">
        <f>IF(S6=1,U6,0)</f>
        <v>10</v>
      </c>
    </row>
    <row r="7" spans="2:22" ht="12.75">
      <c r="B7">
        <v>19</v>
      </c>
      <c r="D7">
        <v>0</v>
      </c>
      <c r="F7">
        <v>0</v>
      </c>
      <c r="G7" s="11">
        <v>2</v>
      </c>
      <c r="H7" s="52">
        <v>22.5</v>
      </c>
      <c r="I7">
        <v>2</v>
      </c>
      <c r="J7">
        <v>2</v>
      </c>
      <c r="L7" s="55">
        <v>26</v>
      </c>
      <c r="M7" s="54">
        <v>3</v>
      </c>
      <c r="N7">
        <v>56</v>
      </c>
      <c r="O7" s="104">
        <v>71</v>
      </c>
      <c r="R7" t="s">
        <v>4</v>
      </c>
      <c r="S7">
        <v>1</v>
      </c>
      <c r="T7" s="15">
        <f>GUI!N16</f>
        <v>7.1</v>
      </c>
      <c r="U7">
        <v>10</v>
      </c>
      <c r="V7">
        <f>IF(S7=1,U7,0)</f>
        <v>10</v>
      </c>
    </row>
    <row r="8" spans="2:22" ht="12.75">
      <c r="B8">
        <v>20</v>
      </c>
      <c r="C8">
        <v>5</v>
      </c>
      <c r="D8">
        <v>1</v>
      </c>
      <c r="E8">
        <v>31</v>
      </c>
      <c r="F8">
        <v>1</v>
      </c>
      <c r="G8" s="11">
        <v>3</v>
      </c>
      <c r="H8" s="52">
        <v>23</v>
      </c>
      <c r="I8">
        <v>3</v>
      </c>
      <c r="J8">
        <v>3</v>
      </c>
      <c r="L8" s="55">
        <v>27</v>
      </c>
      <c r="M8" s="54">
        <v>6</v>
      </c>
      <c r="N8">
        <v>57</v>
      </c>
      <c r="O8" s="104">
        <v>72</v>
      </c>
      <c r="R8" t="s">
        <v>91</v>
      </c>
      <c r="S8">
        <v>1</v>
      </c>
      <c r="T8" s="15">
        <f>SUM(GUI!N18:N20)</f>
        <v>42</v>
      </c>
      <c r="U8">
        <v>50</v>
      </c>
      <c r="V8">
        <f>IF(S8=1,U8,0)</f>
        <v>50</v>
      </c>
    </row>
    <row r="9" spans="2:15" ht="12.75">
      <c r="B9">
        <v>21</v>
      </c>
      <c r="C9">
        <v>6</v>
      </c>
      <c r="D9">
        <v>2</v>
      </c>
      <c r="E9">
        <v>32</v>
      </c>
      <c r="F9">
        <v>2</v>
      </c>
      <c r="G9" s="11">
        <v>4</v>
      </c>
      <c r="H9" s="52">
        <v>23.5</v>
      </c>
      <c r="I9">
        <v>4</v>
      </c>
      <c r="J9">
        <v>4</v>
      </c>
      <c r="L9" s="55">
        <v>28</v>
      </c>
      <c r="M9" s="54">
        <v>9</v>
      </c>
      <c r="N9">
        <v>58</v>
      </c>
      <c r="O9" s="104">
        <v>73</v>
      </c>
    </row>
    <row r="10" spans="2:24" ht="12.75">
      <c r="B10">
        <v>22</v>
      </c>
      <c r="C10">
        <v>7</v>
      </c>
      <c r="D10">
        <v>3</v>
      </c>
      <c r="E10">
        <v>33</v>
      </c>
      <c r="F10">
        <v>3</v>
      </c>
      <c r="G10" s="11">
        <v>5</v>
      </c>
      <c r="H10" s="52">
        <v>24</v>
      </c>
      <c r="I10">
        <v>5</v>
      </c>
      <c r="J10">
        <v>5</v>
      </c>
      <c r="L10" s="55">
        <v>29</v>
      </c>
      <c r="M10" s="54">
        <v>12</v>
      </c>
      <c r="N10">
        <v>59</v>
      </c>
      <c r="O10" s="104">
        <v>74</v>
      </c>
      <c r="T10" s="15">
        <f>SUM(T5:T8)</f>
        <v>86.30000000000001</v>
      </c>
      <c r="V10">
        <f>SUM(V5:V8)</f>
        <v>100</v>
      </c>
      <c r="W10" s="15">
        <f>IF(V10=0,X10,T10/V10*100)</f>
        <v>86.30000000000001</v>
      </c>
      <c r="X10" t="s">
        <v>73</v>
      </c>
    </row>
    <row r="11" spans="2:15" ht="12.75">
      <c r="B11">
        <v>23</v>
      </c>
      <c r="C11">
        <v>8</v>
      </c>
      <c r="D11">
        <v>4</v>
      </c>
      <c r="E11">
        <v>34</v>
      </c>
      <c r="F11">
        <v>4</v>
      </c>
      <c r="G11" s="11">
        <v>6</v>
      </c>
      <c r="H11" s="52">
        <v>24.5</v>
      </c>
      <c r="I11">
        <v>6</v>
      </c>
      <c r="J11">
        <v>6</v>
      </c>
      <c r="L11" s="55">
        <v>30</v>
      </c>
      <c r="M11" s="54">
        <v>15</v>
      </c>
      <c r="N11">
        <v>60</v>
      </c>
      <c r="O11" s="104">
        <v>75</v>
      </c>
    </row>
    <row r="12" spans="2:15" ht="12.75">
      <c r="B12">
        <v>24</v>
      </c>
      <c r="C12">
        <v>9</v>
      </c>
      <c r="D12">
        <v>5</v>
      </c>
      <c r="E12">
        <v>35</v>
      </c>
      <c r="F12">
        <v>5</v>
      </c>
      <c r="G12" s="11">
        <v>7</v>
      </c>
      <c r="H12" s="52">
        <v>25</v>
      </c>
      <c r="I12">
        <v>7</v>
      </c>
      <c r="J12">
        <v>7</v>
      </c>
      <c r="L12" s="55">
        <v>31</v>
      </c>
      <c r="M12" s="54">
        <v>18</v>
      </c>
      <c r="N12">
        <v>61</v>
      </c>
      <c r="O12" s="104">
        <v>76</v>
      </c>
    </row>
    <row r="13" spans="2:15" ht="12.75">
      <c r="B13">
        <v>25</v>
      </c>
      <c r="C13">
        <v>10</v>
      </c>
      <c r="D13">
        <v>6</v>
      </c>
      <c r="E13">
        <v>36</v>
      </c>
      <c r="F13">
        <v>6</v>
      </c>
      <c r="G13" s="11">
        <v>8</v>
      </c>
      <c r="H13" s="52">
        <v>25.5</v>
      </c>
      <c r="I13">
        <v>8</v>
      </c>
      <c r="J13">
        <v>8</v>
      </c>
      <c r="L13" s="55">
        <v>32</v>
      </c>
      <c r="M13" s="54">
        <v>21</v>
      </c>
      <c r="N13">
        <v>62</v>
      </c>
      <c r="O13" s="104">
        <v>77</v>
      </c>
    </row>
    <row r="14" spans="2:15" ht="12.75">
      <c r="B14">
        <v>26</v>
      </c>
      <c r="C14">
        <v>11</v>
      </c>
      <c r="D14">
        <v>7</v>
      </c>
      <c r="E14">
        <v>37</v>
      </c>
      <c r="F14">
        <v>7</v>
      </c>
      <c r="G14" s="11">
        <v>9</v>
      </c>
      <c r="H14" s="52">
        <v>26</v>
      </c>
      <c r="I14">
        <v>9</v>
      </c>
      <c r="J14">
        <v>9</v>
      </c>
      <c r="L14" s="55">
        <v>33</v>
      </c>
      <c r="M14" s="54">
        <v>24</v>
      </c>
      <c r="N14">
        <v>63</v>
      </c>
      <c r="O14" s="104">
        <v>78</v>
      </c>
    </row>
    <row r="15" spans="2:15" ht="12.75">
      <c r="B15">
        <v>27</v>
      </c>
      <c r="C15">
        <v>12</v>
      </c>
      <c r="D15">
        <v>8</v>
      </c>
      <c r="E15">
        <v>38</v>
      </c>
      <c r="F15">
        <v>8</v>
      </c>
      <c r="G15" s="11">
        <v>10</v>
      </c>
      <c r="H15" s="52">
        <v>26.5</v>
      </c>
      <c r="I15">
        <v>10</v>
      </c>
      <c r="J15">
        <v>10</v>
      </c>
      <c r="L15" s="55">
        <v>34</v>
      </c>
      <c r="M15" s="54">
        <v>27</v>
      </c>
      <c r="N15">
        <v>64</v>
      </c>
      <c r="O15" s="104">
        <v>79</v>
      </c>
    </row>
    <row r="16" spans="2:15" ht="12.75">
      <c r="B16">
        <v>28</v>
      </c>
      <c r="C16">
        <v>13</v>
      </c>
      <c r="D16">
        <v>9</v>
      </c>
      <c r="E16">
        <v>39</v>
      </c>
      <c r="F16">
        <v>9</v>
      </c>
      <c r="G16" s="11">
        <v>11</v>
      </c>
      <c r="H16" s="52">
        <v>27</v>
      </c>
      <c r="I16">
        <v>11</v>
      </c>
      <c r="J16">
        <v>11</v>
      </c>
      <c r="L16" s="55">
        <v>35</v>
      </c>
      <c r="M16" s="54">
        <v>30</v>
      </c>
      <c r="N16">
        <v>65</v>
      </c>
      <c r="O16" s="104">
        <v>80</v>
      </c>
    </row>
    <row r="17" spans="2:15" ht="12.75">
      <c r="B17">
        <v>29</v>
      </c>
      <c r="C17">
        <v>14</v>
      </c>
      <c r="D17">
        <v>10</v>
      </c>
      <c r="E17">
        <v>40</v>
      </c>
      <c r="F17">
        <v>10</v>
      </c>
      <c r="G17" s="11">
        <v>12</v>
      </c>
      <c r="H17" s="52">
        <v>27.5</v>
      </c>
      <c r="I17">
        <v>12</v>
      </c>
      <c r="J17">
        <v>12</v>
      </c>
      <c r="L17" s="55">
        <v>36</v>
      </c>
      <c r="M17" s="54">
        <v>32</v>
      </c>
      <c r="N17">
        <v>66</v>
      </c>
      <c r="O17" s="104">
        <v>81</v>
      </c>
    </row>
    <row r="18" spans="2:15" ht="12.75">
      <c r="B18">
        <v>30</v>
      </c>
      <c r="C18">
        <v>15</v>
      </c>
      <c r="D18">
        <v>11</v>
      </c>
      <c r="E18">
        <v>41</v>
      </c>
      <c r="F18">
        <v>11</v>
      </c>
      <c r="G18" s="11">
        <v>13</v>
      </c>
      <c r="H18" s="52">
        <v>28</v>
      </c>
      <c r="I18">
        <v>13</v>
      </c>
      <c r="J18">
        <v>13</v>
      </c>
      <c r="L18" s="55">
        <v>37</v>
      </c>
      <c r="M18" s="54">
        <v>34</v>
      </c>
      <c r="N18">
        <v>67</v>
      </c>
      <c r="O18" s="104">
        <v>82</v>
      </c>
    </row>
    <row r="19" spans="2:15" ht="12.75">
      <c r="B19">
        <v>31</v>
      </c>
      <c r="C19">
        <v>16</v>
      </c>
      <c r="D19">
        <v>12</v>
      </c>
      <c r="E19">
        <v>42</v>
      </c>
      <c r="F19">
        <v>12</v>
      </c>
      <c r="G19" s="11">
        <v>14</v>
      </c>
      <c r="H19" s="52">
        <v>28.5</v>
      </c>
      <c r="I19">
        <v>14</v>
      </c>
      <c r="J19">
        <v>14</v>
      </c>
      <c r="L19" s="55">
        <v>38</v>
      </c>
      <c r="M19" s="54">
        <v>34</v>
      </c>
      <c r="N19">
        <v>68</v>
      </c>
      <c r="O19" s="104">
        <v>83</v>
      </c>
    </row>
    <row r="20" spans="2:15" ht="12.75">
      <c r="B20">
        <v>32</v>
      </c>
      <c r="C20">
        <v>17</v>
      </c>
      <c r="D20">
        <v>13</v>
      </c>
      <c r="E20">
        <v>43</v>
      </c>
      <c r="F20">
        <v>13</v>
      </c>
      <c r="G20" s="11">
        <v>15</v>
      </c>
      <c r="H20" s="52">
        <v>29</v>
      </c>
      <c r="I20">
        <v>15</v>
      </c>
      <c r="J20">
        <v>15</v>
      </c>
      <c r="L20" s="55">
        <v>39</v>
      </c>
      <c r="M20" s="54">
        <v>36</v>
      </c>
      <c r="N20">
        <v>69</v>
      </c>
      <c r="O20" s="104">
        <v>84</v>
      </c>
    </row>
    <row r="21" spans="2:54" ht="12.75">
      <c r="B21">
        <v>33</v>
      </c>
      <c r="C21">
        <v>18</v>
      </c>
      <c r="D21">
        <v>14</v>
      </c>
      <c r="E21">
        <v>44</v>
      </c>
      <c r="F21">
        <v>14</v>
      </c>
      <c r="G21" s="11">
        <v>16</v>
      </c>
      <c r="H21" s="52">
        <v>29.5</v>
      </c>
      <c r="I21">
        <v>16</v>
      </c>
      <c r="J21">
        <v>16</v>
      </c>
      <c r="K21" s="2"/>
      <c r="L21" s="55">
        <v>40</v>
      </c>
      <c r="M21" s="54">
        <v>36</v>
      </c>
      <c r="N21">
        <v>70</v>
      </c>
      <c r="O21" s="104">
        <v>85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15" ht="12.75">
      <c r="B22">
        <v>34</v>
      </c>
      <c r="C22">
        <v>19</v>
      </c>
      <c r="D22">
        <v>15</v>
      </c>
      <c r="E22">
        <v>45</v>
      </c>
      <c r="F22">
        <v>15</v>
      </c>
      <c r="G22" s="11">
        <v>17</v>
      </c>
      <c r="H22" s="52">
        <v>30</v>
      </c>
      <c r="I22">
        <v>17</v>
      </c>
      <c r="J22">
        <v>17</v>
      </c>
      <c r="L22" s="55">
        <v>41</v>
      </c>
      <c r="M22" s="54">
        <v>37.5</v>
      </c>
      <c r="N22">
        <v>71</v>
      </c>
      <c r="O22" s="104">
        <v>86</v>
      </c>
    </row>
    <row r="23" spans="2:15" ht="12.75">
      <c r="B23">
        <v>35</v>
      </c>
      <c r="C23">
        <v>20</v>
      </c>
      <c r="D23">
        <v>16</v>
      </c>
      <c r="E23">
        <v>46</v>
      </c>
      <c r="F23">
        <v>16</v>
      </c>
      <c r="G23" s="11">
        <v>18</v>
      </c>
      <c r="H23" s="52">
        <v>30.5</v>
      </c>
      <c r="I23">
        <v>18</v>
      </c>
      <c r="J23">
        <v>18</v>
      </c>
      <c r="L23" s="55">
        <v>42</v>
      </c>
      <c r="M23" s="54">
        <v>37.5</v>
      </c>
      <c r="N23">
        <v>72</v>
      </c>
      <c r="O23" s="104">
        <v>87</v>
      </c>
    </row>
    <row r="24" spans="2:15" ht="12.75">
      <c r="B24">
        <v>36</v>
      </c>
      <c r="C24">
        <v>21</v>
      </c>
      <c r="D24">
        <v>17</v>
      </c>
      <c r="E24">
        <v>47</v>
      </c>
      <c r="F24">
        <v>17</v>
      </c>
      <c r="G24" s="11">
        <v>19</v>
      </c>
      <c r="H24" s="52">
        <v>31</v>
      </c>
      <c r="I24">
        <v>19</v>
      </c>
      <c r="J24">
        <v>19</v>
      </c>
      <c r="L24" s="55">
        <v>43</v>
      </c>
      <c r="M24" s="54">
        <v>39</v>
      </c>
      <c r="N24">
        <v>73</v>
      </c>
      <c r="O24" s="104">
        <v>88</v>
      </c>
    </row>
    <row r="25" spans="2:15" ht="12.75">
      <c r="B25">
        <v>37</v>
      </c>
      <c r="C25">
        <v>22</v>
      </c>
      <c r="D25">
        <v>18</v>
      </c>
      <c r="E25">
        <v>48</v>
      </c>
      <c r="F25">
        <v>18</v>
      </c>
      <c r="G25" s="11">
        <v>20</v>
      </c>
      <c r="H25" s="52">
        <v>31.5</v>
      </c>
      <c r="I25">
        <v>20</v>
      </c>
      <c r="J25">
        <v>20</v>
      </c>
      <c r="L25" s="55">
        <v>44</v>
      </c>
      <c r="M25" s="54">
        <v>39</v>
      </c>
      <c r="N25">
        <v>74</v>
      </c>
      <c r="O25" s="104">
        <v>89</v>
      </c>
    </row>
    <row r="26" spans="2:15" ht="12.75">
      <c r="B26">
        <v>38</v>
      </c>
      <c r="D26">
        <v>19</v>
      </c>
      <c r="E26">
        <v>49</v>
      </c>
      <c r="F26">
        <v>19</v>
      </c>
      <c r="G26" s="11">
        <v>21</v>
      </c>
      <c r="H26" s="52">
        <v>32</v>
      </c>
      <c r="I26">
        <v>21</v>
      </c>
      <c r="J26">
        <v>21</v>
      </c>
      <c r="L26" s="55">
        <v>45</v>
      </c>
      <c r="M26" s="54">
        <v>40.5</v>
      </c>
      <c r="N26">
        <v>75</v>
      </c>
      <c r="O26" s="104">
        <v>90</v>
      </c>
    </row>
    <row r="27" spans="2:15" ht="12.75">
      <c r="B27">
        <v>39</v>
      </c>
      <c r="D27">
        <v>20</v>
      </c>
      <c r="E27">
        <v>50</v>
      </c>
      <c r="F27">
        <v>20</v>
      </c>
      <c r="G27" s="11">
        <v>22</v>
      </c>
      <c r="H27" s="52">
        <v>32.5</v>
      </c>
      <c r="I27">
        <v>22</v>
      </c>
      <c r="J27">
        <v>22</v>
      </c>
      <c r="L27" s="55">
        <v>46</v>
      </c>
      <c r="M27" s="54">
        <v>40.5</v>
      </c>
      <c r="N27">
        <v>76</v>
      </c>
      <c r="O27" s="104">
        <v>91</v>
      </c>
    </row>
    <row r="28" spans="2:15" ht="12.75">
      <c r="B28">
        <v>40</v>
      </c>
      <c r="D28">
        <v>21</v>
      </c>
      <c r="E28">
        <v>51</v>
      </c>
      <c r="F28">
        <v>21</v>
      </c>
      <c r="G28" s="11">
        <v>23</v>
      </c>
      <c r="H28" s="52">
        <v>33</v>
      </c>
      <c r="I28">
        <v>23</v>
      </c>
      <c r="J28">
        <v>23</v>
      </c>
      <c r="L28" s="55">
        <v>47</v>
      </c>
      <c r="M28" s="54">
        <v>42</v>
      </c>
      <c r="N28">
        <v>77</v>
      </c>
      <c r="O28" s="104">
        <v>92</v>
      </c>
    </row>
    <row r="29" spans="2:15" ht="12.75">
      <c r="B29">
        <v>41</v>
      </c>
      <c r="D29">
        <v>22</v>
      </c>
      <c r="E29">
        <v>52</v>
      </c>
      <c r="F29">
        <v>22</v>
      </c>
      <c r="G29" s="11">
        <v>24</v>
      </c>
      <c r="H29" s="52">
        <v>33.5</v>
      </c>
      <c r="I29">
        <v>24</v>
      </c>
      <c r="J29">
        <v>24</v>
      </c>
      <c r="L29" s="55">
        <v>48</v>
      </c>
      <c r="M29" s="54">
        <v>42</v>
      </c>
      <c r="N29">
        <v>78</v>
      </c>
      <c r="O29" s="104">
        <v>93</v>
      </c>
    </row>
    <row r="30" spans="2:15" ht="12.75">
      <c r="B30">
        <v>42</v>
      </c>
      <c r="D30">
        <v>23</v>
      </c>
      <c r="E30">
        <v>53</v>
      </c>
      <c r="F30">
        <v>23</v>
      </c>
      <c r="G30" s="11">
        <v>25</v>
      </c>
      <c r="H30" s="52">
        <v>34</v>
      </c>
      <c r="I30">
        <v>25</v>
      </c>
      <c r="J30">
        <v>25</v>
      </c>
      <c r="L30" s="55">
        <v>49</v>
      </c>
      <c r="M30" s="54">
        <v>43.5</v>
      </c>
      <c r="N30">
        <v>79</v>
      </c>
      <c r="O30" s="104">
        <v>94</v>
      </c>
    </row>
    <row r="31" spans="2:15" ht="12.75">
      <c r="B31">
        <v>43</v>
      </c>
      <c r="D31">
        <v>24</v>
      </c>
      <c r="E31">
        <v>54</v>
      </c>
      <c r="F31">
        <v>24</v>
      </c>
      <c r="G31" s="11">
        <v>26</v>
      </c>
      <c r="H31" s="52">
        <v>34.5</v>
      </c>
      <c r="I31">
        <v>26</v>
      </c>
      <c r="J31">
        <v>26</v>
      </c>
      <c r="L31" s="55">
        <v>50</v>
      </c>
      <c r="M31" s="54">
        <v>43.5</v>
      </c>
      <c r="N31">
        <v>80</v>
      </c>
      <c r="O31" s="104">
        <v>95</v>
      </c>
    </row>
    <row r="32" spans="2:15" ht="12.75">
      <c r="B32">
        <v>44</v>
      </c>
      <c r="D32">
        <v>25</v>
      </c>
      <c r="E32">
        <v>55</v>
      </c>
      <c r="F32">
        <v>25</v>
      </c>
      <c r="G32" s="11">
        <v>27</v>
      </c>
      <c r="H32" s="52">
        <v>35</v>
      </c>
      <c r="I32">
        <v>27</v>
      </c>
      <c r="J32">
        <v>27</v>
      </c>
      <c r="L32" s="55">
        <v>51</v>
      </c>
      <c r="M32" s="54">
        <v>45</v>
      </c>
      <c r="N32">
        <v>81</v>
      </c>
      <c r="O32" s="104">
        <v>96</v>
      </c>
    </row>
    <row r="33" spans="2:15" ht="12.75">
      <c r="B33">
        <v>45</v>
      </c>
      <c r="D33">
        <v>26</v>
      </c>
      <c r="E33">
        <v>56</v>
      </c>
      <c r="F33">
        <v>26</v>
      </c>
      <c r="G33" s="11">
        <v>28</v>
      </c>
      <c r="H33" s="52">
        <v>35.5</v>
      </c>
      <c r="I33">
        <v>28</v>
      </c>
      <c r="J33">
        <v>28</v>
      </c>
      <c r="L33" s="55">
        <v>52</v>
      </c>
      <c r="M33" s="54">
        <v>45</v>
      </c>
      <c r="N33">
        <v>82</v>
      </c>
      <c r="O33" s="104">
        <v>97</v>
      </c>
    </row>
    <row r="34" spans="2:15" ht="12.75">
      <c r="B34">
        <v>46</v>
      </c>
      <c r="D34">
        <v>27</v>
      </c>
      <c r="E34">
        <v>57</v>
      </c>
      <c r="F34">
        <v>27</v>
      </c>
      <c r="G34" s="11">
        <v>29</v>
      </c>
      <c r="H34" s="52">
        <v>36</v>
      </c>
      <c r="I34">
        <v>29</v>
      </c>
      <c r="J34">
        <v>29</v>
      </c>
      <c r="L34" s="55">
        <v>53</v>
      </c>
      <c r="M34" s="54">
        <v>47.5</v>
      </c>
      <c r="N34">
        <v>83</v>
      </c>
      <c r="O34" s="104">
        <v>98</v>
      </c>
    </row>
    <row r="35" spans="2:15" ht="12.75">
      <c r="B35">
        <v>47</v>
      </c>
      <c r="D35">
        <v>28</v>
      </c>
      <c r="E35">
        <v>58</v>
      </c>
      <c r="F35">
        <v>28</v>
      </c>
      <c r="G35" s="11">
        <v>30</v>
      </c>
      <c r="H35" s="52">
        <v>36.5</v>
      </c>
      <c r="I35">
        <v>30</v>
      </c>
      <c r="J35">
        <v>30</v>
      </c>
      <c r="L35" s="55">
        <v>54</v>
      </c>
      <c r="M35" s="54">
        <v>50</v>
      </c>
      <c r="N35">
        <v>84</v>
      </c>
      <c r="O35" s="104">
        <v>99</v>
      </c>
    </row>
    <row r="36" spans="2:15" ht="12.75">
      <c r="B36">
        <v>48</v>
      </c>
      <c r="D36">
        <v>29</v>
      </c>
      <c r="E36">
        <v>59</v>
      </c>
      <c r="F36">
        <v>29</v>
      </c>
      <c r="G36" s="11">
        <v>31</v>
      </c>
      <c r="H36" s="52">
        <v>37</v>
      </c>
      <c r="I36">
        <v>31</v>
      </c>
      <c r="J36">
        <v>31</v>
      </c>
      <c r="N36">
        <v>85</v>
      </c>
      <c r="O36" s="104">
        <v>100</v>
      </c>
    </row>
    <row r="37" spans="2:15" ht="12.75">
      <c r="B37">
        <v>49</v>
      </c>
      <c r="D37">
        <v>30</v>
      </c>
      <c r="E37">
        <v>60</v>
      </c>
      <c r="F37">
        <v>30</v>
      </c>
      <c r="G37" s="11">
        <v>32</v>
      </c>
      <c r="H37" s="52">
        <v>37.5</v>
      </c>
      <c r="I37">
        <v>32</v>
      </c>
      <c r="J37">
        <v>32</v>
      </c>
      <c r="N37">
        <v>86</v>
      </c>
      <c r="O37" s="104">
        <v>101</v>
      </c>
    </row>
    <row r="38" spans="2:15" ht="12.75">
      <c r="B38">
        <v>50</v>
      </c>
      <c r="D38">
        <v>31</v>
      </c>
      <c r="E38">
        <v>61</v>
      </c>
      <c r="F38">
        <v>31</v>
      </c>
      <c r="G38" s="11">
        <v>33</v>
      </c>
      <c r="H38" s="52">
        <v>38</v>
      </c>
      <c r="I38">
        <v>33</v>
      </c>
      <c r="J38">
        <v>33</v>
      </c>
      <c r="N38">
        <v>87</v>
      </c>
      <c r="O38" s="104">
        <v>102</v>
      </c>
    </row>
    <row r="39" spans="2:15" ht="12.75">
      <c r="B39">
        <v>51</v>
      </c>
      <c r="D39">
        <v>32</v>
      </c>
      <c r="E39">
        <v>62</v>
      </c>
      <c r="F39">
        <v>32</v>
      </c>
      <c r="G39" s="11">
        <v>34</v>
      </c>
      <c r="H39" s="52">
        <v>38.5</v>
      </c>
      <c r="I39">
        <v>34</v>
      </c>
      <c r="J39">
        <v>34</v>
      </c>
      <c r="N39">
        <v>88</v>
      </c>
      <c r="O39" s="104">
        <v>103</v>
      </c>
    </row>
    <row r="40" spans="2:15" ht="12.75">
      <c r="B40">
        <v>52</v>
      </c>
      <c r="D40">
        <v>33</v>
      </c>
      <c r="E40">
        <v>63</v>
      </c>
      <c r="F40">
        <v>33</v>
      </c>
      <c r="G40" s="11">
        <v>35</v>
      </c>
      <c r="H40" s="52">
        <v>39</v>
      </c>
      <c r="I40">
        <v>35</v>
      </c>
      <c r="J40">
        <v>35</v>
      </c>
      <c r="N40">
        <v>89</v>
      </c>
      <c r="O40" s="104">
        <v>104</v>
      </c>
    </row>
    <row r="41" spans="2:15" ht="12.75">
      <c r="B41">
        <v>53</v>
      </c>
      <c r="D41">
        <v>34</v>
      </c>
      <c r="E41">
        <v>64</v>
      </c>
      <c r="F41">
        <v>34</v>
      </c>
      <c r="G41" s="11">
        <v>36</v>
      </c>
      <c r="H41" s="52">
        <v>39.5</v>
      </c>
      <c r="I41">
        <v>36</v>
      </c>
      <c r="J41">
        <v>36</v>
      </c>
      <c r="N41">
        <v>90</v>
      </c>
      <c r="O41" s="104">
        <v>105</v>
      </c>
    </row>
    <row r="42" spans="2:15" ht="12.75">
      <c r="B42">
        <v>54</v>
      </c>
      <c r="D42">
        <v>35</v>
      </c>
      <c r="E42">
        <v>65</v>
      </c>
      <c r="F42">
        <v>35</v>
      </c>
      <c r="G42" s="11">
        <v>37</v>
      </c>
      <c r="H42" s="52">
        <v>40</v>
      </c>
      <c r="I42">
        <v>37</v>
      </c>
      <c r="J42">
        <v>37</v>
      </c>
      <c r="N42">
        <v>91</v>
      </c>
      <c r="O42" s="104">
        <v>106</v>
      </c>
    </row>
    <row r="43" spans="2:15" ht="12.75">
      <c r="B43">
        <v>55</v>
      </c>
      <c r="D43">
        <v>36</v>
      </c>
      <c r="E43">
        <v>66</v>
      </c>
      <c r="F43">
        <v>36</v>
      </c>
      <c r="G43" s="11">
        <v>38</v>
      </c>
      <c r="H43" s="52">
        <v>40.5</v>
      </c>
      <c r="I43">
        <v>38</v>
      </c>
      <c r="J43">
        <v>38</v>
      </c>
      <c r="N43">
        <v>92</v>
      </c>
      <c r="O43" s="104">
        <v>107</v>
      </c>
    </row>
    <row r="44" spans="2:15" ht="12.75">
      <c r="B44">
        <v>56</v>
      </c>
      <c r="D44">
        <v>37</v>
      </c>
      <c r="E44">
        <v>67</v>
      </c>
      <c r="F44">
        <v>37</v>
      </c>
      <c r="G44" s="11">
        <v>39</v>
      </c>
      <c r="H44" s="52">
        <v>41</v>
      </c>
      <c r="I44">
        <v>39</v>
      </c>
      <c r="J44">
        <v>39</v>
      </c>
      <c r="N44">
        <v>93</v>
      </c>
      <c r="O44" s="104">
        <v>108</v>
      </c>
    </row>
    <row r="45" spans="2:15" ht="12.75">
      <c r="B45">
        <v>57</v>
      </c>
      <c r="D45">
        <v>38</v>
      </c>
      <c r="E45">
        <v>68</v>
      </c>
      <c r="F45">
        <v>38</v>
      </c>
      <c r="G45" s="11">
        <v>40</v>
      </c>
      <c r="H45" s="52">
        <v>41.5</v>
      </c>
      <c r="I45">
        <v>40</v>
      </c>
      <c r="J45">
        <v>40</v>
      </c>
      <c r="N45">
        <v>94</v>
      </c>
      <c r="O45" s="104">
        <v>109</v>
      </c>
    </row>
    <row r="46" spans="2:15" ht="12.75">
      <c r="B46">
        <v>58</v>
      </c>
      <c r="D46">
        <v>39</v>
      </c>
      <c r="E46">
        <v>69</v>
      </c>
      <c r="F46">
        <v>39</v>
      </c>
      <c r="G46" s="11">
        <v>41</v>
      </c>
      <c r="H46" s="52">
        <v>42</v>
      </c>
      <c r="I46">
        <v>41</v>
      </c>
      <c r="J46">
        <v>41</v>
      </c>
      <c r="N46">
        <v>95</v>
      </c>
      <c r="O46" s="104">
        <v>110</v>
      </c>
    </row>
    <row r="47" spans="2:15" ht="12.75">
      <c r="B47">
        <v>59</v>
      </c>
      <c r="D47">
        <v>40</v>
      </c>
      <c r="E47">
        <v>70</v>
      </c>
      <c r="F47">
        <v>40</v>
      </c>
      <c r="G47" s="11">
        <v>42</v>
      </c>
      <c r="H47" s="52">
        <v>42.5</v>
      </c>
      <c r="I47">
        <v>42</v>
      </c>
      <c r="J47">
        <v>42</v>
      </c>
      <c r="N47">
        <v>96</v>
      </c>
      <c r="O47" s="104">
        <v>111</v>
      </c>
    </row>
    <row r="48" spans="2:15" ht="12.75">
      <c r="B48">
        <v>60</v>
      </c>
      <c r="D48">
        <v>41</v>
      </c>
      <c r="E48">
        <v>71</v>
      </c>
      <c r="F48">
        <v>41</v>
      </c>
      <c r="G48" s="11">
        <v>43</v>
      </c>
      <c r="H48" s="52">
        <v>43</v>
      </c>
      <c r="I48">
        <v>43</v>
      </c>
      <c r="J48">
        <v>43</v>
      </c>
      <c r="N48">
        <v>97</v>
      </c>
      <c r="O48" s="104">
        <v>112</v>
      </c>
    </row>
    <row r="49" spans="2:15" ht="12.75">
      <c r="B49">
        <v>61</v>
      </c>
      <c r="D49">
        <v>42</v>
      </c>
      <c r="E49">
        <v>72</v>
      </c>
      <c r="F49">
        <v>42</v>
      </c>
      <c r="G49" s="11">
        <v>44</v>
      </c>
      <c r="H49" s="52">
        <v>43.5</v>
      </c>
      <c r="I49">
        <v>44</v>
      </c>
      <c r="J49">
        <v>44</v>
      </c>
      <c r="N49">
        <v>98</v>
      </c>
      <c r="O49" s="104">
        <v>113</v>
      </c>
    </row>
    <row r="50" spans="2:15" ht="12.75">
      <c r="B50">
        <v>62</v>
      </c>
      <c r="D50">
        <v>43</v>
      </c>
      <c r="E50">
        <v>73</v>
      </c>
      <c r="F50">
        <v>43</v>
      </c>
      <c r="G50" s="11">
        <v>45</v>
      </c>
      <c r="H50" s="52">
        <v>44</v>
      </c>
      <c r="I50">
        <v>45</v>
      </c>
      <c r="J50">
        <v>45</v>
      </c>
      <c r="N50">
        <v>99</v>
      </c>
      <c r="O50" s="104">
        <v>114</v>
      </c>
    </row>
    <row r="51" spans="2:15" ht="12.75">
      <c r="B51">
        <v>63</v>
      </c>
      <c r="D51">
        <v>44</v>
      </c>
      <c r="E51">
        <v>74</v>
      </c>
      <c r="F51">
        <v>44</v>
      </c>
      <c r="G51" s="11">
        <v>46</v>
      </c>
      <c r="H51" s="52">
        <v>44.5</v>
      </c>
      <c r="I51">
        <v>46</v>
      </c>
      <c r="J51">
        <v>46</v>
      </c>
      <c r="N51">
        <v>100</v>
      </c>
      <c r="O51" s="104">
        <v>115</v>
      </c>
    </row>
    <row r="52" spans="2:15" ht="12.75">
      <c r="B52">
        <v>64</v>
      </c>
      <c r="D52">
        <v>45</v>
      </c>
      <c r="E52">
        <v>75</v>
      </c>
      <c r="F52">
        <v>45</v>
      </c>
      <c r="G52" s="11">
        <v>47</v>
      </c>
      <c r="H52" s="52">
        <v>45</v>
      </c>
      <c r="I52">
        <v>47</v>
      </c>
      <c r="J52">
        <v>47</v>
      </c>
      <c r="N52">
        <v>101</v>
      </c>
      <c r="O52" s="104">
        <v>116</v>
      </c>
    </row>
    <row r="53" spans="2:15" ht="12.75">
      <c r="B53">
        <v>65</v>
      </c>
      <c r="D53">
        <v>46</v>
      </c>
      <c r="E53">
        <v>76</v>
      </c>
      <c r="F53">
        <v>46</v>
      </c>
      <c r="G53" s="11">
        <v>48</v>
      </c>
      <c r="H53" s="52">
        <v>45.5</v>
      </c>
      <c r="I53">
        <v>48</v>
      </c>
      <c r="J53">
        <v>48</v>
      </c>
      <c r="N53">
        <v>102</v>
      </c>
      <c r="O53" s="104">
        <v>117</v>
      </c>
    </row>
    <row r="54" spans="2:15" ht="12.75">
      <c r="B54">
        <v>66</v>
      </c>
      <c r="D54">
        <v>47</v>
      </c>
      <c r="E54">
        <v>77</v>
      </c>
      <c r="F54">
        <v>47</v>
      </c>
      <c r="G54" s="11">
        <v>49</v>
      </c>
      <c r="H54" s="52">
        <v>46</v>
      </c>
      <c r="I54">
        <v>49</v>
      </c>
      <c r="J54">
        <v>49</v>
      </c>
      <c r="N54">
        <v>103</v>
      </c>
      <c r="O54" s="104">
        <v>118</v>
      </c>
    </row>
    <row r="55" spans="2:15" ht="12.75">
      <c r="B55">
        <v>67</v>
      </c>
      <c r="D55">
        <v>48</v>
      </c>
      <c r="E55">
        <v>78</v>
      </c>
      <c r="F55">
        <v>48</v>
      </c>
      <c r="G55" s="11">
        <v>50</v>
      </c>
      <c r="H55" s="52">
        <v>46.5</v>
      </c>
      <c r="I55">
        <v>50</v>
      </c>
      <c r="J55">
        <v>50</v>
      </c>
      <c r="N55">
        <v>104</v>
      </c>
      <c r="O55" s="104">
        <v>119</v>
      </c>
    </row>
    <row r="56" spans="2:15" ht="12.75">
      <c r="B56">
        <v>68</v>
      </c>
      <c r="D56">
        <v>49</v>
      </c>
      <c r="E56">
        <v>79</v>
      </c>
      <c r="F56">
        <v>49</v>
      </c>
      <c r="G56" s="11">
        <v>51</v>
      </c>
      <c r="H56" s="52">
        <v>47</v>
      </c>
      <c r="I56">
        <v>51</v>
      </c>
      <c r="J56">
        <v>51</v>
      </c>
      <c r="N56">
        <v>105</v>
      </c>
      <c r="O56" s="104">
        <v>120</v>
      </c>
    </row>
    <row r="57" spans="2:15" ht="12.75">
      <c r="B57">
        <v>69</v>
      </c>
      <c r="D57">
        <v>50</v>
      </c>
      <c r="E57">
        <v>80</v>
      </c>
      <c r="F57">
        <v>50</v>
      </c>
      <c r="G57" s="11">
        <v>52</v>
      </c>
      <c r="H57" s="52">
        <v>47.5</v>
      </c>
      <c r="I57">
        <v>52</v>
      </c>
      <c r="J57">
        <v>52</v>
      </c>
      <c r="N57">
        <v>106</v>
      </c>
      <c r="O57" s="104">
        <v>121</v>
      </c>
    </row>
    <row r="58" spans="2:15" ht="12.75">
      <c r="B58">
        <v>70</v>
      </c>
      <c r="D58">
        <v>51</v>
      </c>
      <c r="E58">
        <v>81</v>
      </c>
      <c r="F58">
        <v>51</v>
      </c>
      <c r="G58" s="11">
        <v>53</v>
      </c>
      <c r="H58" s="52">
        <v>48</v>
      </c>
      <c r="I58">
        <v>53</v>
      </c>
      <c r="J58">
        <v>53</v>
      </c>
      <c r="N58">
        <v>107</v>
      </c>
      <c r="O58" s="104">
        <v>122</v>
      </c>
    </row>
    <row r="59" spans="4:15" ht="12.75">
      <c r="D59">
        <v>52</v>
      </c>
      <c r="E59">
        <v>82</v>
      </c>
      <c r="F59">
        <v>52</v>
      </c>
      <c r="G59" s="11">
        <v>54</v>
      </c>
      <c r="H59" s="52">
        <v>48.5</v>
      </c>
      <c r="I59">
        <v>54</v>
      </c>
      <c r="J59">
        <v>54</v>
      </c>
      <c r="N59">
        <v>108</v>
      </c>
      <c r="O59" s="104">
        <v>123</v>
      </c>
    </row>
    <row r="60" spans="4:15" ht="12.75">
      <c r="D60">
        <v>53</v>
      </c>
      <c r="E60">
        <v>83</v>
      </c>
      <c r="F60">
        <v>53</v>
      </c>
      <c r="G60" s="11">
        <v>55</v>
      </c>
      <c r="H60" s="52">
        <v>49</v>
      </c>
      <c r="I60">
        <v>55</v>
      </c>
      <c r="J60">
        <v>55</v>
      </c>
      <c r="N60">
        <v>109</v>
      </c>
      <c r="O60" s="104">
        <v>124</v>
      </c>
    </row>
    <row r="61" spans="4:15" ht="12.75">
      <c r="D61">
        <v>54</v>
      </c>
      <c r="E61">
        <v>84</v>
      </c>
      <c r="F61">
        <v>54</v>
      </c>
      <c r="G61" s="11">
        <v>56</v>
      </c>
      <c r="H61" s="52">
        <v>49.5</v>
      </c>
      <c r="I61">
        <v>56</v>
      </c>
      <c r="J61">
        <v>56</v>
      </c>
      <c r="N61">
        <v>110</v>
      </c>
      <c r="O61" s="104">
        <v>125</v>
      </c>
    </row>
    <row r="62" spans="4:15" ht="12.75">
      <c r="D62">
        <v>55</v>
      </c>
      <c r="E62">
        <v>85</v>
      </c>
      <c r="F62">
        <v>55</v>
      </c>
      <c r="G62" s="11">
        <v>57</v>
      </c>
      <c r="H62" s="52">
        <v>50</v>
      </c>
      <c r="I62">
        <v>57</v>
      </c>
      <c r="J62">
        <v>57</v>
      </c>
      <c r="N62">
        <v>111</v>
      </c>
      <c r="O62" s="104">
        <v>126</v>
      </c>
    </row>
    <row r="63" spans="4:15" ht="12.75">
      <c r="D63">
        <v>56</v>
      </c>
      <c r="E63">
        <v>86</v>
      </c>
      <c r="F63">
        <v>56</v>
      </c>
      <c r="I63">
        <v>58</v>
      </c>
      <c r="J63">
        <v>58</v>
      </c>
      <c r="N63">
        <v>112</v>
      </c>
      <c r="O63" s="104">
        <v>127</v>
      </c>
    </row>
    <row r="64" spans="4:15" ht="12.75">
      <c r="D64">
        <v>57</v>
      </c>
      <c r="E64">
        <v>87</v>
      </c>
      <c r="F64">
        <v>57</v>
      </c>
      <c r="I64">
        <v>59</v>
      </c>
      <c r="J64">
        <v>59</v>
      </c>
      <c r="N64">
        <v>113</v>
      </c>
      <c r="O64" s="104">
        <v>128</v>
      </c>
    </row>
    <row r="65" spans="4:15" ht="12.75">
      <c r="D65">
        <v>58</v>
      </c>
      <c r="F65">
        <v>58</v>
      </c>
      <c r="I65">
        <v>60</v>
      </c>
      <c r="J65">
        <v>60</v>
      </c>
      <c r="N65">
        <v>114</v>
      </c>
      <c r="O65" s="104">
        <v>129</v>
      </c>
    </row>
    <row r="66" spans="4:15" ht="12.75">
      <c r="D66">
        <v>59</v>
      </c>
      <c r="F66">
        <v>59</v>
      </c>
      <c r="I66">
        <v>61</v>
      </c>
      <c r="J66">
        <v>61</v>
      </c>
      <c r="N66">
        <v>115</v>
      </c>
      <c r="O66" s="104">
        <v>130</v>
      </c>
    </row>
    <row r="67" spans="9:15" ht="12.75">
      <c r="I67">
        <v>62</v>
      </c>
      <c r="J67">
        <v>62</v>
      </c>
      <c r="N67">
        <v>116</v>
      </c>
      <c r="O67" s="104">
        <v>131</v>
      </c>
    </row>
    <row r="68" spans="9:15" ht="12.75">
      <c r="I68">
        <v>63</v>
      </c>
      <c r="J68">
        <v>63</v>
      </c>
      <c r="N68">
        <v>117</v>
      </c>
      <c r="O68" s="104">
        <v>132</v>
      </c>
    </row>
    <row r="69" spans="9:15" ht="12.75">
      <c r="I69">
        <v>64</v>
      </c>
      <c r="J69">
        <v>64</v>
      </c>
      <c r="N69">
        <v>118</v>
      </c>
      <c r="O69" s="104">
        <v>133</v>
      </c>
    </row>
    <row r="70" spans="9:15" ht="12.75">
      <c r="I70">
        <v>65</v>
      </c>
      <c r="J70">
        <v>65</v>
      </c>
      <c r="N70">
        <v>119</v>
      </c>
      <c r="O70" s="104">
        <v>134</v>
      </c>
    </row>
    <row r="71" spans="9:15" ht="12.75">
      <c r="I71">
        <v>66</v>
      </c>
      <c r="J71">
        <v>66</v>
      </c>
      <c r="N71">
        <v>120</v>
      </c>
      <c r="O71" s="104">
        <v>135</v>
      </c>
    </row>
    <row r="72" spans="9:15" ht="12.75">
      <c r="I72">
        <v>67</v>
      </c>
      <c r="J72">
        <v>67</v>
      </c>
      <c r="N72">
        <v>121</v>
      </c>
      <c r="O72" s="104">
        <v>136</v>
      </c>
    </row>
    <row r="73" spans="9:15" ht="12.75">
      <c r="I73">
        <v>68</v>
      </c>
      <c r="J73">
        <v>68</v>
      </c>
      <c r="N73">
        <v>122</v>
      </c>
      <c r="O73" s="104">
        <v>137</v>
      </c>
    </row>
    <row r="74" spans="9:15" ht="12.75">
      <c r="I74">
        <v>69</v>
      </c>
      <c r="J74">
        <v>69</v>
      </c>
      <c r="N74">
        <v>123</v>
      </c>
      <c r="O74" s="104">
        <v>138</v>
      </c>
    </row>
    <row r="75" spans="9:15" ht="12.75">
      <c r="I75">
        <v>70</v>
      </c>
      <c r="J75">
        <v>70</v>
      </c>
      <c r="N75">
        <v>124</v>
      </c>
      <c r="O75" s="104">
        <v>139</v>
      </c>
    </row>
    <row r="76" spans="9:15" ht="12.75">
      <c r="I76">
        <v>71</v>
      </c>
      <c r="J76">
        <v>71</v>
      </c>
      <c r="N76">
        <v>125</v>
      </c>
      <c r="O76" s="104">
        <v>140</v>
      </c>
    </row>
    <row r="77" spans="9:15" ht="12.75">
      <c r="I77">
        <v>72</v>
      </c>
      <c r="J77">
        <v>72</v>
      </c>
      <c r="N77">
        <v>126</v>
      </c>
      <c r="O77" s="104">
        <v>141</v>
      </c>
    </row>
    <row r="78" spans="9:15" ht="12.75">
      <c r="I78">
        <v>73</v>
      </c>
      <c r="J78">
        <v>73</v>
      </c>
      <c r="N78">
        <v>127</v>
      </c>
      <c r="O78" s="104">
        <v>142</v>
      </c>
    </row>
    <row r="79" spans="9:15" ht="12.75">
      <c r="I79">
        <v>74</v>
      </c>
      <c r="J79">
        <v>74</v>
      </c>
      <c r="N79">
        <v>128</v>
      </c>
      <c r="O79" s="104">
        <v>143</v>
      </c>
    </row>
    <row r="80" spans="9:15" ht="12.75">
      <c r="I80">
        <v>75</v>
      </c>
      <c r="J80">
        <v>75</v>
      </c>
      <c r="N80">
        <v>129</v>
      </c>
      <c r="O80" s="104">
        <v>144</v>
      </c>
    </row>
    <row r="81" spans="9:15" ht="12.75">
      <c r="I81">
        <v>76</v>
      </c>
      <c r="J81">
        <v>76</v>
      </c>
      <c r="N81">
        <v>130</v>
      </c>
      <c r="O81" s="104">
        <v>145</v>
      </c>
    </row>
    <row r="82" spans="9:15" ht="12.75">
      <c r="I82">
        <v>77</v>
      </c>
      <c r="J82">
        <v>77</v>
      </c>
      <c r="N82">
        <v>131</v>
      </c>
      <c r="O82" s="104">
        <v>146</v>
      </c>
    </row>
    <row r="83" spans="9:15" ht="12.75">
      <c r="I83">
        <v>78</v>
      </c>
      <c r="J83">
        <v>78</v>
      </c>
      <c r="N83">
        <v>132</v>
      </c>
      <c r="O83" s="104">
        <v>147</v>
      </c>
    </row>
    <row r="84" spans="9:15" ht="12.75">
      <c r="I84">
        <v>79</v>
      </c>
      <c r="J84">
        <v>79</v>
      </c>
      <c r="N84">
        <v>133</v>
      </c>
      <c r="O84" s="104">
        <v>148</v>
      </c>
    </row>
    <row r="85" spans="9:15" ht="12.75">
      <c r="I85">
        <v>80</v>
      </c>
      <c r="J85">
        <v>80</v>
      </c>
      <c r="N85">
        <v>134</v>
      </c>
      <c r="O85" s="104">
        <v>149</v>
      </c>
    </row>
    <row r="86" spans="9:15" ht="12.75">
      <c r="I86">
        <v>81</v>
      </c>
      <c r="J86">
        <v>81</v>
      </c>
      <c r="N86">
        <v>135</v>
      </c>
      <c r="O86" s="104">
        <v>150</v>
      </c>
    </row>
    <row r="87" spans="9:15" ht="12.75">
      <c r="I87">
        <v>82</v>
      </c>
      <c r="J87">
        <v>82</v>
      </c>
      <c r="N87">
        <v>136</v>
      </c>
      <c r="O87" s="104">
        <v>151</v>
      </c>
    </row>
    <row r="88" spans="9:15" ht="12.75">
      <c r="I88">
        <v>83</v>
      </c>
      <c r="J88">
        <v>83</v>
      </c>
      <c r="N88">
        <v>137</v>
      </c>
      <c r="O88" s="104">
        <v>152</v>
      </c>
    </row>
    <row r="89" spans="9:15" ht="12.75">
      <c r="I89">
        <v>84</v>
      </c>
      <c r="J89">
        <v>84</v>
      </c>
      <c r="N89">
        <v>138</v>
      </c>
      <c r="O89" s="104">
        <v>153</v>
      </c>
    </row>
    <row r="90" spans="9:15" ht="12.75">
      <c r="I90">
        <v>85</v>
      </c>
      <c r="J90">
        <v>85</v>
      </c>
      <c r="N90">
        <v>139</v>
      </c>
      <c r="O90" s="104">
        <v>154</v>
      </c>
    </row>
    <row r="91" spans="9:15" ht="12.75">
      <c r="I91">
        <v>86</v>
      </c>
      <c r="J91">
        <v>86</v>
      </c>
      <c r="N91">
        <v>140</v>
      </c>
      <c r="O91" s="104">
        <v>155</v>
      </c>
    </row>
    <row r="92" spans="9:15" ht="12.75">
      <c r="I92">
        <v>87</v>
      </c>
      <c r="J92">
        <v>87</v>
      </c>
      <c r="N92">
        <v>141</v>
      </c>
      <c r="O92" s="104">
        <v>156</v>
      </c>
    </row>
    <row r="93" spans="9:15" ht="12.75">
      <c r="I93">
        <v>88</v>
      </c>
      <c r="J93">
        <v>88</v>
      </c>
      <c r="N93">
        <v>142</v>
      </c>
      <c r="O93" s="104">
        <v>157</v>
      </c>
    </row>
    <row r="94" spans="9:15" ht="12.75">
      <c r="I94">
        <v>89</v>
      </c>
      <c r="J94">
        <v>89</v>
      </c>
      <c r="N94">
        <v>143</v>
      </c>
      <c r="O94" s="104">
        <v>158</v>
      </c>
    </row>
    <row r="95" spans="9:15" ht="12.75">
      <c r="I95">
        <v>90</v>
      </c>
      <c r="J95">
        <v>90</v>
      </c>
      <c r="N95">
        <v>144</v>
      </c>
      <c r="O95" s="104">
        <v>159</v>
      </c>
    </row>
    <row r="96" spans="9:15" ht="12.75">
      <c r="I96">
        <v>91</v>
      </c>
      <c r="J96">
        <v>91</v>
      </c>
      <c r="N96">
        <v>145</v>
      </c>
      <c r="O96" s="104">
        <v>160</v>
      </c>
    </row>
    <row r="97" spans="9:15" ht="12.75">
      <c r="I97">
        <v>92</v>
      </c>
      <c r="J97">
        <v>92</v>
      </c>
      <c r="N97">
        <v>146</v>
      </c>
      <c r="O97" s="104">
        <v>161</v>
      </c>
    </row>
    <row r="98" spans="9:15" ht="12.75">
      <c r="I98">
        <v>93</v>
      </c>
      <c r="J98">
        <v>93</v>
      </c>
      <c r="N98">
        <v>147</v>
      </c>
      <c r="O98" s="104">
        <v>162</v>
      </c>
    </row>
    <row r="99" spans="9:15" ht="12.75">
      <c r="I99">
        <v>94</v>
      </c>
      <c r="J99">
        <v>94</v>
      </c>
      <c r="N99">
        <v>148</v>
      </c>
      <c r="O99" s="104">
        <v>163</v>
      </c>
    </row>
    <row r="100" spans="9:15" ht="12.75">
      <c r="I100">
        <v>95</v>
      </c>
      <c r="J100">
        <v>95</v>
      </c>
      <c r="N100">
        <v>149</v>
      </c>
      <c r="O100" s="104">
        <v>164</v>
      </c>
    </row>
    <row r="101" spans="9:15" ht="12.75">
      <c r="I101">
        <v>96</v>
      </c>
      <c r="J101">
        <v>96</v>
      </c>
      <c r="N101">
        <v>150</v>
      </c>
      <c r="O101" s="104">
        <v>165</v>
      </c>
    </row>
    <row r="102" spans="9:15" ht="12.75">
      <c r="I102">
        <v>97</v>
      </c>
      <c r="J102">
        <v>97</v>
      </c>
      <c r="N102">
        <v>151</v>
      </c>
      <c r="O102" s="104">
        <v>166</v>
      </c>
    </row>
    <row r="103" spans="9:15" ht="12.75">
      <c r="I103">
        <v>98</v>
      </c>
      <c r="J103">
        <v>98</v>
      </c>
      <c r="N103">
        <v>152</v>
      </c>
      <c r="O103" s="104">
        <v>167</v>
      </c>
    </row>
    <row r="104" spans="9:15" ht="12.75">
      <c r="I104">
        <v>99</v>
      </c>
      <c r="J104">
        <v>99</v>
      </c>
      <c r="N104">
        <v>153</v>
      </c>
      <c r="O104" s="104">
        <v>168</v>
      </c>
    </row>
    <row r="105" spans="9:15" ht="12.75">
      <c r="I105">
        <v>100</v>
      </c>
      <c r="J105">
        <v>100</v>
      </c>
      <c r="N105">
        <v>154</v>
      </c>
      <c r="O105" s="104">
        <v>169</v>
      </c>
    </row>
    <row r="106" spans="14:15" ht="12.75">
      <c r="N106">
        <v>155</v>
      </c>
      <c r="O106" s="104">
        <v>170</v>
      </c>
    </row>
    <row r="107" spans="14:15" ht="12.75">
      <c r="N107">
        <v>156</v>
      </c>
      <c r="O107" s="104">
        <v>171</v>
      </c>
    </row>
    <row r="108" spans="14:15" ht="12.75">
      <c r="N108">
        <v>157</v>
      </c>
      <c r="O108" s="104">
        <v>172</v>
      </c>
    </row>
    <row r="109" spans="14:15" ht="12.75">
      <c r="N109">
        <v>158</v>
      </c>
      <c r="O109" s="104">
        <v>173</v>
      </c>
    </row>
    <row r="110" spans="14:15" ht="12.75">
      <c r="N110">
        <v>159</v>
      </c>
      <c r="O110" s="104">
        <v>174</v>
      </c>
    </row>
    <row r="111" spans="14:15" ht="12.75">
      <c r="N111">
        <v>160</v>
      </c>
      <c r="O111" s="104">
        <v>175</v>
      </c>
    </row>
    <row r="112" spans="14:15" ht="12.75">
      <c r="N112">
        <v>161</v>
      </c>
      <c r="O112" s="104">
        <v>176</v>
      </c>
    </row>
    <row r="113" spans="14:15" ht="12.75">
      <c r="N113">
        <v>162</v>
      </c>
      <c r="O113" s="104">
        <v>177</v>
      </c>
    </row>
    <row r="114" spans="14:15" ht="12.75">
      <c r="N114">
        <v>163</v>
      </c>
      <c r="O114" s="104">
        <v>178</v>
      </c>
    </row>
    <row r="115" spans="14:15" ht="12.75">
      <c r="N115">
        <v>164</v>
      </c>
      <c r="O115" s="104">
        <v>179</v>
      </c>
    </row>
    <row r="116" spans="14:15" ht="12.75">
      <c r="N116">
        <v>165</v>
      </c>
      <c r="O116" s="104">
        <v>180</v>
      </c>
    </row>
    <row r="117" spans="14:15" ht="12.75">
      <c r="N117">
        <v>166</v>
      </c>
      <c r="O117" s="104">
        <v>181</v>
      </c>
    </row>
    <row r="118" spans="14:15" ht="12.75">
      <c r="N118">
        <v>167</v>
      </c>
      <c r="O118" s="104">
        <v>182</v>
      </c>
    </row>
    <row r="119" spans="14:15" ht="12.75">
      <c r="N119">
        <v>168</v>
      </c>
      <c r="O119" s="104">
        <v>183</v>
      </c>
    </row>
    <row r="120" spans="14:15" ht="12.75">
      <c r="N120">
        <v>169</v>
      </c>
      <c r="O120" s="104">
        <v>184</v>
      </c>
    </row>
    <row r="121" ht="12.75">
      <c r="O121" s="104">
        <v>185</v>
      </c>
    </row>
    <row r="122" ht="12.75">
      <c r="O122" s="104">
        <v>186</v>
      </c>
    </row>
    <row r="123" ht="12.75">
      <c r="O123" s="104">
        <v>187</v>
      </c>
    </row>
    <row r="124" ht="12.75">
      <c r="O124" s="104">
        <v>188</v>
      </c>
    </row>
    <row r="125" ht="12.75">
      <c r="O125" s="104">
        <v>189</v>
      </c>
    </row>
    <row r="126" ht="12.75">
      <c r="O126" s="104">
        <v>190</v>
      </c>
    </row>
    <row r="127" ht="12.75">
      <c r="O127" s="104">
        <v>191</v>
      </c>
    </row>
    <row r="128" ht="12.75">
      <c r="O128" s="104">
        <v>192</v>
      </c>
    </row>
    <row r="129" ht="12.75">
      <c r="O129" s="104">
        <v>193</v>
      </c>
    </row>
    <row r="130" ht="12.75">
      <c r="O130" s="104">
        <v>194</v>
      </c>
    </row>
    <row r="131" ht="12.75">
      <c r="O131" s="104">
        <v>195</v>
      </c>
    </row>
    <row r="132" ht="12.75">
      <c r="O132" s="104">
        <v>196</v>
      </c>
    </row>
    <row r="133" ht="12.75">
      <c r="O133" s="104">
        <v>197</v>
      </c>
    </row>
    <row r="134" ht="12.75">
      <c r="O134" s="104">
        <v>198</v>
      </c>
    </row>
    <row r="135" ht="12.75">
      <c r="O135" s="104">
        <v>199</v>
      </c>
    </row>
    <row r="136" ht="12.75">
      <c r="O136" s="104">
        <v>200</v>
      </c>
    </row>
    <row r="137" ht="12.75">
      <c r="O137" s="104">
        <v>201</v>
      </c>
    </row>
    <row r="138" ht="12.75">
      <c r="O138" s="104">
        <v>202</v>
      </c>
    </row>
    <row r="139" ht="12.75">
      <c r="O139" s="104">
        <v>203</v>
      </c>
    </row>
    <row r="140" ht="12.75">
      <c r="O140" s="104">
        <v>204</v>
      </c>
    </row>
    <row r="141" ht="12.75">
      <c r="O141" s="104">
        <v>205</v>
      </c>
    </row>
    <row r="142" ht="12.75">
      <c r="O142" s="104">
        <v>206</v>
      </c>
    </row>
    <row r="143" ht="12.75">
      <c r="O143" s="104">
        <v>207</v>
      </c>
    </row>
    <row r="144" ht="12.75">
      <c r="O144" s="104">
        <v>208</v>
      </c>
    </row>
    <row r="145" ht="12.75">
      <c r="O145" s="104">
        <v>209</v>
      </c>
    </row>
    <row r="146" ht="12.75">
      <c r="O146" s="104">
        <v>210</v>
      </c>
    </row>
    <row r="147" ht="12.75">
      <c r="O147" s="104">
        <v>211</v>
      </c>
    </row>
    <row r="148" ht="12.75">
      <c r="O148" s="104">
        <v>212</v>
      </c>
    </row>
    <row r="149" ht="12.75">
      <c r="O149" s="104">
        <v>213</v>
      </c>
    </row>
    <row r="150" ht="12.75">
      <c r="O150" s="104">
        <v>214</v>
      </c>
    </row>
    <row r="151" ht="12.75">
      <c r="O151" s="104">
        <v>215</v>
      </c>
    </row>
    <row r="152" ht="12.75">
      <c r="O152" s="104">
        <v>216</v>
      </c>
    </row>
    <row r="153" ht="12.75">
      <c r="O153" s="104">
        <v>217</v>
      </c>
    </row>
    <row r="154" ht="12.75">
      <c r="O154" s="104">
        <v>218</v>
      </c>
    </row>
    <row r="155" ht="12.75">
      <c r="O155" s="104">
        <v>219</v>
      </c>
    </row>
    <row r="156" ht="12.75">
      <c r="O156" s="104">
        <v>220</v>
      </c>
    </row>
    <row r="157" ht="12.75">
      <c r="O157" s="104">
        <v>221</v>
      </c>
    </row>
    <row r="158" ht="12.75">
      <c r="O158" s="104">
        <v>222</v>
      </c>
    </row>
    <row r="159" ht="12.75">
      <c r="O159" s="104">
        <v>223</v>
      </c>
    </row>
    <row r="160" ht="12.75">
      <c r="O160" s="104">
        <v>224</v>
      </c>
    </row>
    <row r="161" ht="12.75">
      <c r="O161" s="104">
        <v>225</v>
      </c>
    </row>
    <row r="162" ht="12.75">
      <c r="O162" s="104">
        <v>226</v>
      </c>
    </row>
    <row r="163" ht="12.75">
      <c r="O163" s="104">
        <v>227</v>
      </c>
    </row>
    <row r="164" ht="12.75">
      <c r="O164" s="104">
        <v>228</v>
      </c>
    </row>
    <row r="165" ht="12.75">
      <c r="O165" s="104">
        <v>229</v>
      </c>
    </row>
    <row r="166" ht="12.75">
      <c r="O166" s="104">
        <v>230</v>
      </c>
    </row>
    <row r="167" ht="12.75">
      <c r="O167" s="104">
        <v>231</v>
      </c>
    </row>
    <row r="168" ht="12.75">
      <c r="O168" s="104">
        <v>232</v>
      </c>
    </row>
    <row r="169" ht="12.75">
      <c r="O169" s="104">
        <v>233</v>
      </c>
    </row>
    <row r="170" ht="12.75">
      <c r="O170" s="104">
        <v>234</v>
      </c>
    </row>
    <row r="171" ht="12.75">
      <c r="O171" s="104">
        <v>235</v>
      </c>
    </row>
    <row r="172" ht="12.75">
      <c r="O172" s="104">
        <v>236</v>
      </c>
    </row>
    <row r="173" ht="12.75">
      <c r="O173" s="104">
        <v>237</v>
      </c>
    </row>
    <row r="174" ht="12.75">
      <c r="O174" s="104">
        <v>238</v>
      </c>
    </row>
    <row r="175" ht="12.75">
      <c r="O175" s="104">
        <v>239</v>
      </c>
    </row>
    <row r="176" ht="12.75">
      <c r="O176" s="104">
        <v>240</v>
      </c>
    </row>
    <row r="177" ht="12.75">
      <c r="O177" s="104">
        <v>241</v>
      </c>
    </row>
    <row r="178" ht="12.75">
      <c r="O178" s="104">
        <v>242</v>
      </c>
    </row>
    <row r="179" ht="12.75">
      <c r="O179" s="104">
        <v>243</v>
      </c>
    </row>
    <row r="180" ht="12.75">
      <c r="O180" s="104">
        <v>244</v>
      </c>
    </row>
    <row r="181" ht="12.75">
      <c r="O181" s="104">
        <v>245</v>
      </c>
    </row>
    <row r="182" ht="12.75">
      <c r="O182" s="104">
        <v>246</v>
      </c>
    </row>
    <row r="183" ht="12.75">
      <c r="O183" s="104">
        <v>247</v>
      </c>
    </row>
    <row r="184" ht="12.75">
      <c r="O184" s="104">
        <v>248</v>
      </c>
    </row>
    <row r="185" ht="12.75">
      <c r="O185" s="104">
        <v>249</v>
      </c>
    </row>
    <row r="186" ht="12.75">
      <c r="O186" s="104">
        <v>250</v>
      </c>
    </row>
    <row r="187" ht="12.75">
      <c r="O187" s="104">
        <v>251</v>
      </c>
    </row>
    <row r="188" ht="12.75">
      <c r="O188" s="104">
        <v>252</v>
      </c>
    </row>
    <row r="189" ht="12.75">
      <c r="O189" s="104">
        <v>253</v>
      </c>
    </row>
    <row r="190" ht="12.75">
      <c r="O190" s="104">
        <v>254</v>
      </c>
    </row>
    <row r="191" ht="12.75">
      <c r="O191" s="104">
        <v>255</v>
      </c>
    </row>
    <row r="192" ht="12.75">
      <c r="O192" s="104">
        <v>256</v>
      </c>
    </row>
    <row r="193" ht="12.75">
      <c r="O193" s="104">
        <v>257</v>
      </c>
    </row>
    <row r="194" ht="12.75">
      <c r="O194" s="104">
        <v>258</v>
      </c>
    </row>
    <row r="195" ht="12.75">
      <c r="O195" s="104">
        <v>259</v>
      </c>
    </row>
    <row r="196" ht="12.75">
      <c r="O196" s="104">
        <v>260</v>
      </c>
    </row>
    <row r="197" ht="12.75">
      <c r="O197" s="104">
        <v>261</v>
      </c>
    </row>
    <row r="198" ht="12.75">
      <c r="O198" s="104">
        <v>262</v>
      </c>
    </row>
    <row r="199" ht="12.75">
      <c r="O199" s="104">
        <v>263</v>
      </c>
    </row>
    <row r="200" ht="12.75">
      <c r="O200" s="104">
        <v>264</v>
      </c>
    </row>
    <row r="201" ht="12.75">
      <c r="O201" s="104">
        <v>265</v>
      </c>
    </row>
    <row r="202" ht="12.75">
      <c r="O202" s="104">
        <v>266</v>
      </c>
    </row>
    <row r="203" ht="12.75">
      <c r="O203" s="104">
        <v>267</v>
      </c>
    </row>
    <row r="204" ht="12.75">
      <c r="O204" s="104">
        <v>268</v>
      </c>
    </row>
    <row r="205" ht="12.75">
      <c r="O205" s="104">
        <v>269</v>
      </c>
    </row>
    <row r="206" ht="12.75">
      <c r="O206" s="104">
        <v>270</v>
      </c>
    </row>
    <row r="207" ht="12.75">
      <c r="O207" s="104">
        <v>271</v>
      </c>
    </row>
    <row r="208" ht="12.75">
      <c r="O208" s="104">
        <v>272</v>
      </c>
    </row>
    <row r="209" ht="12.75">
      <c r="O209" s="104">
        <v>273</v>
      </c>
    </row>
    <row r="210" ht="12.75">
      <c r="O210" s="104">
        <v>274</v>
      </c>
    </row>
    <row r="211" ht="12.75">
      <c r="O211" s="104">
        <v>275</v>
      </c>
    </row>
    <row r="212" ht="12.75">
      <c r="O212" s="104">
        <v>276</v>
      </c>
    </row>
    <row r="213" ht="12.75">
      <c r="O213" s="104">
        <v>277</v>
      </c>
    </row>
    <row r="214" ht="12.75">
      <c r="O214" s="104">
        <v>278</v>
      </c>
    </row>
    <row r="215" ht="12.75">
      <c r="O215" s="104">
        <v>279</v>
      </c>
    </row>
    <row r="216" ht="12.75">
      <c r="O216" s="104">
        <v>280</v>
      </c>
    </row>
    <row r="217" ht="12.75">
      <c r="O217" s="104">
        <v>281</v>
      </c>
    </row>
    <row r="218" ht="12.75">
      <c r="O218" s="104">
        <v>282</v>
      </c>
    </row>
    <row r="219" ht="12.75">
      <c r="O219" s="104">
        <v>283</v>
      </c>
    </row>
    <row r="220" ht="12.75">
      <c r="O220" s="104">
        <v>284</v>
      </c>
    </row>
    <row r="221" ht="12.75">
      <c r="O221" s="104">
        <v>285</v>
      </c>
    </row>
    <row r="222" ht="12.75">
      <c r="O222" s="104">
        <v>286</v>
      </c>
    </row>
    <row r="223" ht="12.75">
      <c r="O223" s="104">
        <v>287</v>
      </c>
    </row>
    <row r="224" ht="12.75">
      <c r="O224" s="104">
        <v>288</v>
      </c>
    </row>
    <row r="225" ht="12.75">
      <c r="O225" s="104">
        <v>289</v>
      </c>
    </row>
    <row r="226" ht="12.75">
      <c r="O226" s="104">
        <v>290</v>
      </c>
    </row>
    <row r="227" ht="12.75">
      <c r="O227" s="104">
        <v>291</v>
      </c>
    </row>
    <row r="228" ht="12.75">
      <c r="O228" s="104">
        <v>292</v>
      </c>
    </row>
    <row r="229" ht="12.75">
      <c r="O229" s="104">
        <v>293</v>
      </c>
    </row>
    <row r="230" ht="12.75">
      <c r="O230" s="104">
        <v>294</v>
      </c>
    </row>
    <row r="231" ht="12.75">
      <c r="O231" s="104">
        <v>295</v>
      </c>
    </row>
    <row r="232" ht="12.75">
      <c r="O232" s="104">
        <v>296</v>
      </c>
    </row>
    <row r="233" ht="12.75">
      <c r="O233" s="104">
        <v>297</v>
      </c>
    </row>
    <row r="234" ht="12.75">
      <c r="O234" s="104">
        <v>298</v>
      </c>
    </row>
    <row r="235" ht="12.75">
      <c r="O235" s="104">
        <v>299</v>
      </c>
    </row>
    <row r="236" ht="12.75">
      <c r="O236" s="104">
        <v>300</v>
      </c>
    </row>
    <row r="237" ht="12.75">
      <c r="O237" s="104">
        <v>301</v>
      </c>
    </row>
    <row r="238" ht="12.75">
      <c r="O238" s="104">
        <v>302</v>
      </c>
    </row>
    <row r="239" ht="12.75">
      <c r="O239" s="104">
        <v>303</v>
      </c>
    </row>
    <row r="240" ht="12.75">
      <c r="O240" s="104">
        <v>304</v>
      </c>
    </row>
    <row r="241" ht="12.75">
      <c r="O241" s="104">
        <v>305</v>
      </c>
    </row>
    <row r="242" ht="12.75">
      <c r="O242" s="104">
        <v>306</v>
      </c>
    </row>
    <row r="243" ht="12.75">
      <c r="O243" s="104">
        <v>307</v>
      </c>
    </row>
    <row r="244" ht="12.75">
      <c r="O244" s="104">
        <v>308</v>
      </c>
    </row>
    <row r="245" ht="12.75">
      <c r="O245" s="104">
        <v>309</v>
      </c>
    </row>
    <row r="246" ht="12.75">
      <c r="O246" s="104">
        <v>310</v>
      </c>
    </row>
    <row r="247" ht="12.75">
      <c r="O247" s="104">
        <v>311</v>
      </c>
    </row>
    <row r="248" ht="12.75">
      <c r="O248" s="104">
        <v>312</v>
      </c>
    </row>
    <row r="249" ht="12.75">
      <c r="O249" s="104">
        <v>313</v>
      </c>
    </row>
    <row r="250" ht="12.75">
      <c r="O250" s="104">
        <v>314</v>
      </c>
    </row>
    <row r="251" ht="12.75">
      <c r="O251" s="104">
        <v>315</v>
      </c>
    </row>
    <row r="252" ht="12.75">
      <c r="O252" s="104">
        <v>316</v>
      </c>
    </row>
    <row r="253" ht="12.75">
      <c r="O253" s="104">
        <v>317</v>
      </c>
    </row>
    <row r="254" ht="12.75">
      <c r="O254" s="104">
        <v>318</v>
      </c>
    </row>
    <row r="255" ht="12.75">
      <c r="O255" s="104">
        <v>319</v>
      </c>
    </row>
    <row r="256" ht="12.75">
      <c r="O256" s="104">
        <v>320</v>
      </c>
    </row>
    <row r="257" ht="12.75">
      <c r="O257" s="104">
        <v>321</v>
      </c>
    </row>
    <row r="258" ht="12.75">
      <c r="O258" s="104">
        <v>322</v>
      </c>
    </row>
    <row r="259" ht="12.75">
      <c r="O259" s="104">
        <v>323</v>
      </c>
    </row>
    <row r="260" ht="12.75">
      <c r="O260" s="104">
        <v>324</v>
      </c>
    </row>
    <row r="261" ht="12.75">
      <c r="O261" s="104">
        <v>325</v>
      </c>
    </row>
    <row r="262" ht="12.75">
      <c r="O262" s="104">
        <v>326</v>
      </c>
    </row>
    <row r="263" ht="12.75">
      <c r="O263" s="104">
        <v>327</v>
      </c>
    </row>
    <row r="264" ht="12.75">
      <c r="O264" s="104">
        <v>328</v>
      </c>
    </row>
    <row r="265" ht="12.75">
      <c r="O265" s="104">
        <v>329</v>
      </c>
    </row>
    <row r="266" ht="12.75">
      <c r="O266" s="104">
        <v>330</v>
      </c>
    </row>
    <row r="267" ht="12.75">
      <c r="O267" s="104">
        <v>331</v>
      </c>
    </row>
    <row r="268" ht="12.75">
      <c r="O268" s="104">
        <v>332</v>
      </c>
    </row>
    <row r="269" ht="12.75">
      <c r="O269" s="104">
        <v>333</v>
      </c>
    </row>
    <row r="270" ht="12.75">
      <c r="O270" s="104">
        <v>334</v>
      </c>
    </row>
    <row r="271" ht="12.75">
      <c r="O271" s="104">
        <v>335</v>
      </c>
    </row>
    <row r="272" ht="12.75">
      <c r="O272" s="104">
        <v>336</v>
      </c>
    </row>
    <row r="273" ht="12.75">
      <c r="O273" s="104">
        <v>337</v>
      </c>
    </row>
    <row r="274" ht="12.75">
      <c r="O274" s="104">
        <v>338</v>
      </c>
    </row>
    <row r="275" ht="12.75">
      <c r="O275" s="104">
        <v>339</v>
      </c>
    </row>
    <row r="276" ht="12.75">
      <c r="O276" s="104">
        <v>340</v>
      </c>
    </row>
    <row r="277" ht="12.75">
      <c r="O277" s="104">
        <v>341</v>
      </c>
    </row>
    <row r="278" ht="12.75">
      <c r="O278" s="104">
        <v>342</v>
      </c>
    </row>
    <row r="279" ht="12.75">
      <c r="O279" s="104">
        <v>343</v>
      </c>
    </row>
    <row r="280" ht="12.75">
      <c r="O280" s="104">
        <v>344</v>
      </c>
    </row>
    <row r="281" ht="12.75">
      <c r="O281" s="104">
        <v>345</v>
      </c>
    </row>
    <row r="282" ht="12.75">
      <c r="O282" s="104">
        <v>346</v>
      </c>
    </row>
    <row r="283" ht="12.75">
      <c r="O283" s="104">
        <v>347</v>
      </c>
    </row>
    <row r="284" ht="12.75">
      <c r="O284" s="104">
        <v>348</v>
      </c>
    </row>
    <row r="285" ht="12.75">
      <c r="O285" s="104">
        <v>349</v>
      </c>
    </row>
    <row r="286" ht="12.75">
      <c r="O286" s="104">
        <v>350</v>
      </c>
    </row>
  </sheetData>
  <sheetProtection/>
  <mergeCells count="3">
    <mergeCell ref="G1:H2"/>
    <mergeCell ref="R4:S4"/>
    <mergeCell ref="C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AG45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5" sqref="S45"/>
    </sheetView>
  </sheetViews>
  <sheetFormatPr defaultColWidth="9.140625" defaultRowHeight="12.75"/>
  <cols>
    <col min="1" max="1" width="4.7109375" style="0" bestFit="1" customWidth="1"/>
    <col min="2" max="2" width="5.7109375" style="0" customWidth="1"/>
    <col min="3" max="3" width="8.140625" style="0" bestFit="1" customWidth="1"/>
    <col min="4" max="6" width="5.7109375" style="0" customWidth="1"/>
    <col min="7" max="7" width="6.7109375" style="0" bestFit="1" customWidth="1"/>
    <col min="8" max="8" width="5.7109375" style="0" customWidth="1"/>
    <col min="9" max="9" width="6.7109375" style="0" bestFit="1" customWidth="1"/>
    <col min="10" max="20" width="5.7109375" style="0" customWidth="1"/>
    <col min="21" max="21" width="7.7109375" style="0" customWidth="1"/>
    <col min="22" max="22" width="5.7109375" style="0" customWidth="1"/>
    <col min="23" max="23" width="6.7109375" style="0" bestFit="1" customWidth="1"/>
    <col min="24" max="24" width="5.7109375" style="0" customWidth="1"/>
    <col min="25" max="25" width="6.7109375" style="0" bestFit="1" customWidth="1"/>
    <col min="26" max="33" width="5.7109375" style="0" customWidth="1"/>
  </cols>
  <sheetData>
    <row r="1" spans="1:32" ht="12.75">
      <c r="A1" t="s">
        <v>52</v>
      </c>
      <c r="B1" t="s">
        <v>79</v>
      </c>
      <c r="D1" t="s">
        <v>12</v>
      </c>
      <c r="F1" t="s">
        <v>13</v>
      </c>
      <c r="H1" t="s">
        <v>14</v>
      </c>
      <c r="J1" t="s">
        <v>15</v>
      </c>
      <c r="L1" t="s">
        <v>16</v>
      </c>
      <c r="N1" t="s">
        <v>17</v>
      </c>
      <c r="P1" t="s">
        <v>18</v>
      </c>
      <c r="R1" t="s">
        <v>35</v>
      </c>
      <c r="T1" t="s">
        <v>19</v>
      </c>
      <c r="V1" t="s">
        <v>20</v>
      </c>
      <c r="X1" t="s">
        <v>21</v>
      </c>
      <c r="Z1" t="s">
        <v>22</v>
      </c>
      <c r="AB1" t="s">
        <v>23</v>
      </c>
      <c r="AD1" t="s">
        <v>24</v>
      </c>
      <c r="AF1" t="s">
        <v>25</v>
      </c>
    </row>
    <row r="2" spans="1:4" ht="12.75">
      <c r="A2" s="55"/>
      <c r="B2" s="54"/>
      <c r="D2" s="54"/>
    </row>
    <row r="3" spans="1:33" ht="12.75">
      <c r="A3" s="55">
        <v>16</v>
      </c>
      <c r="B3" s="54"/>
      <c r="D3" s="54"/>
      <c r="AD3" s="54">
        <v>3</v>
      </c>
      <c r="AE3" s="2">
        <f>IF(Boxes!$A$3=2,IF(Boxes!$B$3&lt;55,IF(Boxes!$B$3&gt;49,IF(Boxes!$K$3=$A3,AD3,0),0),0),0)</f>
        <v>0</v>
      </c>
      <c r="AF3" s="54">
        <v>3</v>
      </c>
      <c r="AG3" s="2">
        <f>IF(Boxes!$A$3=2,IF(Boxes!$B$3&gt;54,IF(Boxes!$K$3=$A3,AF3,0),0),0)</f>
        <v>0</v>
      </c>
    </row>
    <row r="4" spans="1:33" ht="12.75">
      <c r="A4" s="55">
        <v>17</v>
      </c>
      <c r="B4" s="54"/>
      <c r="D4" s="54"/>
      <c r="AD4" s="54">
        <v>6</v>
      </c>
      <c r="AE4" s="2">
        <f>IF(Boxes!$A$3=2,IF(Boxes!$B$3&lt;55,IF(Boxes!$B$3&gt;49,IF(Boxes!$K$3=$A4,AD4,0),0),0),0)</f>
        <v>0</v>
      </c>
      <c r="AF4" s="54">
        <v>6</v>
      </c>
      <c r="AG4" s="2">
        <f>IF(Boxes!$A$3=2,IF(Boxes!$B$3&gt;54,IF(Boxes!$K$3=$A4,AF4,0),0),0)</f>
        <v>0</v>
      </c>
    </row>
    <row r="5" spans="1:33" ht="12.75">
      <c r="A5" s="55">
        <v>18</v>
      </c>
      <c r="B5" s="54"/>
      <c r="D5" s="54"/>
      <c r="AD5" s="54">
        <v>9</v>
      </c>
      <c r="AE5" s="2">
        <f>IF(Boxes!$A$3=2,IF(Boxes!$B$3&lt;55,IF(Boxes!$B$3&gt;49,IF(Boxes!$K$3=$A5,AD5,0),0),0),0)</f>
        <v>0</v>
      </c>
      <c r="AF5" s="54">
        <v>9</v>
      </c>
      <c r="AG5" s="2">
        <f>IF(Boxes!$A$3=2,IF(Boxes!$B$3&gt;54,IF(Boxes!$K$3=$A5,AF5,0),0),0)</f>
        <v>0</v>
      </c>
    </row>
    <row r="6" spans="1:33" ht="12.75">
      <c r="A6" s="55">
        <v>19</v>
      </c>
      <c r="B6" s="54"/>
      <c r="D6" s="54"/>
      <c r="Z6" s="54">
        <v>3</v>
      </c>
      <c r="AA6" s="2">
        <f>IF(Boxes!$A$3=2,IF(Boxes!$B$3&lt;45,IF(Boxes!$B$3&gt;39,IF(Boxes!$K$3=$A6,Z6,0),0),0),0)</f>
        <v>0</v>
      </c>
      <c r="AB6" s="54">
        <v>3</v>
      </c>
      <c r="AC6" s="2">
        <f>IF(Boxes!$A$3=2,IF(Boxes!$B$3&lt;50,IF(Boxes!$B$3&gt;44,IF(Boxes!$K$3=$A6,AB6,0),0),0),0)</f>
        <v>0</v>
      </c>
      <c r="AD6" s="54">
        <v>12</v>
      </c>
      <c r="AE6" s="2">
        <f>IF(Boxes!$A$3=2,IF(Boxes!$B$3&lt;55,IF(Boxes!$B$3&gt;49,IF(Boxes!$K$3=$A6,AD6,0),0),0),0)</f>
        <v>0</v>
      </c>
      <c r="AF6" s="54">
        <v>12</v>
      </c>
      <c r="AG6" s="2">
        <f>IF(Boxes!$A$3=2,IF(Boxes!$B$3&gt;54,IF(Boxes!$K$3=$A6,AF6,0),0),0)</f>
        <v>0</v>
      </c>
    </row>
    <row r="7" spans="1:33" ht="12.75">
      <c r="A7" s="55">
        <v>20</v>
      </c>
      <c r="B7" s="54"/>
      <c r="D7" s="54"/>
      <c r="Z7" s="54">
        <v>6</v>
      </c>
      <c r="AA7" s="2">
        <f>IF(Boxes!$A$3=2,IF(Boxes!$B$3&lt;45,IF(Boxes!$B$3&gt;39,IF(Boxes!$K$3=$A7,Z7,0),0),0),0)</f>
        <v>0</v>
      </c>
      <c r="AB7" s="54">
        <v>6</v>
      </c>
      <c r="AC7" s="2">
        <f>IF(Boxes!$A$3=2,IF(Boxes!$B$3&lt;50,IF(Boxes!$B$3&gt;44,IF(Boxes!$K$3=$A7,AB7,0),0),0),0)</f>
        <v>0</v>
      </c>
      <c r="AD7" s="54">
        <v>15</v>
      </c>
      <c r="AE7" s="2">
        <f>IF(Boxes!$A$3=2,IF(Boxes!$B$3&lt;55,IF(Boxes!$B$3&gt;49,IF(Boxes!$K$3=$A7,AD7,0),0),0),0)</f>
        <v>0</v>
      </c>
      <c r="AF7" s="54">
        <v>15</v>
      </c>
      <c r="AG7" s="2">
        <f>IF(Boxes!$A$3=2,IF(Boxes!$B$3&gt;54,IF(Boxes!$K$3=$A7,AF7,0),0),0)</f>
        <v>0</v>
      </c>
    </row>
    <row r="8" spans="1:33" ht="12.75">
      <c r="A8" s="55">
        <v>21</v>
      </c>
      <c r="B8" s="54"/>
      <c r="D8" s="54"/>
      <c r="N8" s="54">
        <v>3</v>
      </c>
      <c r="O8" s="2">
        <f>IF(Boxes!$A$3=1,IF(Boxes!$B$3&lt;55,IF(Boxes!$B$3&gt;49,IF(Boxes!$K$3=$A8,N8,0),0),0),0)</f>
        <v>0</v>
      </c>
      <c r="P8" s="54">
        <v>3</v>
      </c>
      <c r="Q8" s="2">
        <f>IF(Boxes!$A$3=1,IF(Boxes!$B$3&gt;54,IF(Boxes!$K$3=$A8,P8,0),0),0)</f>
        <v>0</v>
      </c>
      <c r="Z8" s="54">
        <v>9</v>
      </c>
      <c r="AA8" s="2">
        <f>IF(Boxes!$A$3=2,IF(Boxes!$B$3&lt;45,IF(Boxes!$B$3&gt;39,IF(Boxes!$K$3=$A8,Z8,0),0),0),0)</f>
        <v>0</v>
      </c>
      <c r="AB8" s="54">
        <v>9</v>
      </c>
      <c r="AC8" s="2">
        <f>IF(Boxes!$A$3=2,IF(Boxes!$B$3&lt;50,IF(Boxes!$B$3&gt;44,IF(Boxes!$K$3=$A8,AB8,0),0),0),0)</f>
        <v>0</v>
      </c>
      <c r="AD8" s="54">
        <v>18</v>
      </c>
      <c r="AE8" s="2">
        <f>IF(Boxes!$A$3=2,IF(Boxes!$B$3&lt;55,IF(Boxes!$B$3&gt;49,IF(Boxes!$K$3=$A8,AD8,0),0),0),0)</f>
        <v>0</v>
      </c>
      <c r="AF8" s="54">
        <v>18</v>
      </c>
      <c r="AG8" s="2">
        <f>IF(Boxes!$A$3=2,IF(Boxes!$B$3&gt;54,IF(Boxes!$K$3=$A8,AF8,0),0),0)</f>
        <v>0</v>
      </c>
    </row>
    <row r="9" spans="1:33" ht="12.75">
      <c r="A9" s="55">
        <v>22</v>
      </c>
      <c r="B9" s="54"/>
      <c r="D9" s="54"/>
      <c r="N9" s="54">
        <v>6</v>
      </c>
      <c r="O9" s="2">
        <f>IF(Boxes!$A$3=1,IF(Boxes!$B$3&lt;55,IF(Boxes!$B$3&gt;49,IF(Boxes!$K$3=$A9,N9,0),0),0),0)</f>
        <v>0</v>
      </c>
      <c r="P9" s="54">
        <v>6</v>
      </c>
      <c r="Q9" s="2">
        <f>IF(Boxes!$A$3=1,IF(Boxes!$B$3&gt;54,IF(Boxes!$K$3=$A9,P9,0),0),0)</f>
        <v>0</v>
      </c>
      <c r="R9" s="54">
        <v>3</v>
      </c>
      <c r="S9" s="2">
        <f>IF(Boxes!$A$3=2,IF(Boxes!$B$3&lt;25,IF(Boxes!$K$3=$A9,R9,0),0),0)</f>
        <v>0</v>
      </c>
      <c r="T9" s="54">
        <v>3</v>
      </c>
      <c r="U9" s="2">
        <f>IF(Boxes!$A$3=2,IF(Boxes!$B$3&lt;30,IF(Boxes!$B$3&gt;24,IF(Boxes!$K$3=$A9,T9,0),0),0),0)</f>
        <v>0</v>
      </c>
      <c r="V9" s="54">
        <v>3</v>
      </c>
      <c r="W9" s="2">
        <f>IF(Boxes!$A$3=2,IF(Boxes!$B$3&lt;35,IF(Boxes!$B$3&gt;29,IF(Boxes!$K$3=$A9,V9,0),0),0),0)</f>
        <v>0</v>
      </c>
      <c r="X9" s="54">
        <v>3</v>
      </c>
      <c r="Y9" s="2">
        <f>IF(Boxes!$A$3=2,IF(Boxes!$B$3&lt;40,IF(Boxes!$B$3&gt;34,IF(Boxes!$K$3=$A9,X9,0),0),0),0)</f>
        <v>0</v>
      </c>
      <c r="Z9" s="54">
        <v>12</v>
      </c>
      <c r="AA9" s="2">
        <f>IF(Boxes!$A$3=2,IF(Boxes!$B$3&lt;45,IF(Boxes!$B$3&gt;39,IF(Boxes!$K$3=$A9,Z9,0),0),0),0)</f>
        <v>0</v>
      </c>
      <c r="AB9" s="54">
        <v>12</v>
      </c>
      <c r="AC9" s="2">
        <f>IF(Boxes!$A$3=2,IF(Boxes!$B$3&lt;50,IF(Boxes!$B$3&gt;44,IF(Boxes!$K$3=$A9,AB9,0),0),0),0)</f>
        <v>0</v>
      </c>
      <c r="AD9" s="54">
        <v>21</v>
      </c>
      <c r="AE9" s="2">
        <f>IF(Boxes!$A$3=2,IF(Boxes!$B$3&lt;55,IF(Boxes!$B$3&gt;49,IF(Boxes!$K$3=$A9,AD9,0),0),0),0)</f>
        <v>0</v>
      </c>
      <c r="AF9" s="54">
        <v>21</v>
      </c>
      <c r="AG9" s="2">
        <f>IF(Boxes!$A$3=2,IF(Boxes!$B$3&gt;54,IF(Boxes!$K$3=$A9,AF9,0),0),0)</f>
        <v>0</v>
      </c>
    </row>
    <row r="10" spans="1:33" ht="12.75">
      <c r="A10" s="55">
        <v>23</v>
      </c>
      <c r="B10" s="54"/>
      <c r="D10" s="54"/>
      <c r="N10" s="54">
        <v>9</v>
      </c>
      <c r="O10" s="2">
        <f>IF(Boxes!$A$3=1,IF(Boxes!$B$3&lt;55,IF(Boxes!$B$3&gt;49,IF(Boxes!$K$3=$A10,N10,0),0),0),0)</f>
        <v>0</v>
      </c>
      <c r="P10" s="54">
        <v>9</v>
      </c>
      <c r="Q10" s="2">
        <f>IF(Boxes!$A$3=1,IF(Boxes!$B$3&gt;54,IF(Boxes!$K$3=$A10,P10,0),0),0)</f>
        <v>0</v>
      </c>
      <c r="R10" s="54">
        <v>6</v>
      </c>
      <c r="S10" s="2">
        <f>IF(Boxes!$A$3=2,IF(Boxes!$B$3&lt;25,IF(Boxes!$K$3=$A10,R10,0),0),0)</f>
        <v>0</v>
      </c>
      <c r="T10" s="54">
        <v>6</v>
      </c>
      <c r="U10" s="2">
        <f>IF(Boxes!$A$3=2,IF(Boxes!$B$3&lt;30,IF(Boxes!$B$3&gt;24,IF(Boxes!$K$3=$A10,T10,0),0),0),0)</f>
        <v>0</v>
      </c>
      <c r="V10" s="54">
        <v>6</v>
      </c>
      <c r="W10" s="2">
        <f>IF(Boxes!$A$3=2,IF(Boxes!$B$3&lt;35,IF(Boxes!$B$3&gt;29,IF(Boxes!$K$3=$A10,V10,0),0),0),0)</f>
        <v>0</v>
      </c>
      <c r="X10" s="54">
        <v>6</v>
      </c>
      <c r="Y10" s="2">
        <f>IF(Boxes!$A$3=2,IF(Boxes!$B$3&lt;40,IF(Boxes!$B$3&gt;34,IF(Boxes!$K$3=$A10,X10,0),0),0),0)</f>
        <v>0</v>
      </c>
      <c r="Z10" s="54">
        <v>15</v>
      </c>
      <c r="AA10" s="2">
        <f>IF(Boxes!$A$3=2,IF(Boxes!$B$3&lt;45,IF(Boxes!$B$3&gt;39,IF(Boxes!$K$3=$A10,Z10,0),0),0),0)</f>
        <v>0</v>
      </c>
      <c r="AB10" s="54">
        <v>15</v>
      </c>
      <c r="AC10" s="2">
        <f>IF(Boxes!$A$3=2,IF(Boxes!$B$3&lt;50,IF(Boxes!$B$3&gt;44,IF(Boxes!$K$3=$A10,AB10,0),0),0),0)</f>
        <v>0</v>
      </c>
      <c r="AD10" s="54">
        <v>24</v>
      </c>
      <c r="AE10" s="2">
        <f>IF(Boxes!$A$3=2,IF(Boxes!$B$3&lt;55,IF(Boxes!$B$3&gt;49,IF(Boxes!$K$3=$A10,AD10,0),0),0),0)</f>
        <v>0</v>
      </c>
      <c r="AF10" s="54">
        <v>24</v>
      </c>
      <c r="AG10" s="2">
        <f>IF(Boxes!$A$3=2,IF(Boxes!$B$3&gt;54,IF(Boxes!$K$3=$A10,AF10,0),0),0)</f>
        <v>0</v>
      </c>
    </row>
    <row r="11" spans="1:33" ht="12.75">
      <c r="A11" s="55">
        <v>24</v>
      </c>
      <c r="B11" s="54"/>
      <c r="D11" s="54"/>
      <c r="J11" s="54">
        <v>3</v>
      </c>
      <c r="K11" s="2">
        <f>IF(Boxes!$A$3=1,IF(Boxes!$B$3&lt;45,IF(Boxes!$B$3&gt;39,IF(Boxes!$K$3=$A11,J11,0),0),0),0)</f>
        <v>0</v>
      </c>
      <c r="L11" s="54">
        <v>3</v>
      </c>
      <c r="M11" s="2">
        <f>IF(Boxes!$A$3=1,IF(Boxes!$B$3&lt;50,IF(Boxes!$B$3&gt;44,IF(Boxes!$K$3=$A11,L11,0),0),0),0)</f>
        <v>0</v>
      </c>
      <c r="N11" s="54">
        <v>12</v>
      </c>
      <c r="O11" s="2">
        <f>IF(Boxes!$A$3=1,IF(Boxes!$B$3&lt;55,IF(Boxes!$B$3&gt;49,IF(Boxes!$K$3=$A11,N11,0),0),0),0)</f>
        <v>0</v>
      </c>
      <c r="P11" s="54">
        <v>12</v>
      </c>
      <c r="Q11" s="2">
        <f>IF(Boxes!$A$3=1,IF(Boxes!$B$3&gt;54,IF(Boxes!$K$3=$A11,P11,0),0),0)</f>
        <v>0</v>
      </c>
      <c r="R11" s="54">
        <v>9</v>
      </c>
      <c r="S11" s="2">
        <f>IF(Boxes!$A$3=2,IF(Boxes!$B$3&lt;25,IF(Boxes!$K$3=$A11,R11,0),0),0)</f>
        <v>0</v>
      </c>
      <c r="T11" s="54">
        <v>9</v>
      </c>
      <c r="U11" s="2">
        <f>IF(Boxes!$A$3=2,IF(Boxes!$B$3&lt;30,IF(Boxes!$B$3&gt;24,IF(Boxes!$K$3=$A11,T11,0),0),0),0)</f>
        <v>0</v>
      </c>
      <c r="V11" s="54">
        <v>9</v>
      </c>
      <c r="W11" s="2">
        <f>IF(Boxes!$A$3=2,IF(Boxes!$B$3&lt;35,IF(Boxes!$B$3&gt;29,IF(Boxes!$K$3=$A11,V11,0),0),0),0)</f>
        <v>0</v>
      </c>
      <c r="X11" s="54">
        <v>9</v>
      </c>
      <c r="Y11" s="2">
        <f>IF(Boxes!$A$3=2,IF(Boxes!$B$3&lt;40,IF(Boxes!$B$3&gt;34,IF(Boxes!$K$3=$A11,X11,0),0),0),0)</f>
        <v>0</v>
      </c>
      <c r="Z11" s="54">
        <v>18</v>
      </c>
      <c r="AA11" s="2">
        <f>IF(Boxes!$A$3=2,IF(Boxes!$B$3&lt;45,IF(Boxes!$B$3&gt;39,IF(Boxes!$K$3=$A11,Z11,0),0),0),0)</f>
        <v>0</v>
      </c>
      <c r="AB11" s="54">
        <v>18</v>
      </c>
      <c r="AC11" s="2">
        <f>IF(Boxes!$A$3=2,IF(Boxes!$B$3&lt;50,IF(Boxes!$B$3&gt;44,IF(Boxes!$K$3=$A11,AB11,0),0),0),0)</f>
        <v>0</v>
      </c>
      <c r="AD11" s="54">
        <v>27</v>
      </c>
      <c r="AE11" s="2">
        <f>IF(Boxes!$A$3=2,IF(Boxes!$B$3&lt;55,IF(Boxes!$B$3&gt;49,IF(Boxes!$K$3=$A11,AD11,0),0),0),0)</f>
        <v>0</v>
      </c>
      <c r="AF11" s="54">
        <v>27</v>
      </c>
      <c r="AG11" s="2">
        <f>IF(Boxes!$A$3=2,IF(Boxes!$B$3&gt;54,IF(Boxes!$K$3=$A11,AF11,0),0),0)</f>
        <v>0</v>
      </c>
    </row>
    <row r="12" spans="1:33" ht="12.75">
      <c r="A12" s="55">
        <v>25</v>
      </c>
      <c r="B12" s="54"/>
      <c r="D12" s="54"/>
      <c r="J12" s="54">
        <v>6</v>
      </c>
      <c r="K12" s="2">
        <f>IF(Boxes!$A$3=1,IF(Boxes!$B$3&lt;45,IF(Boxes!$B$3&gt;39,IF(Boxes!$K$3=$A12,J12,0),0),0),0)</f>
        <v>0</v>
      </c>
      <c r="L12" s="54">
        <v>6</v>
      </c>
      <c r="M12" s="2">
        <f>IF(Boxes!$A$3=1,IF(Boxes!$B$3&lt;50,IF(Boxes!$B$3&gt;44,IF(Boxes!$K$3=$A12,L12,0),0),0),0)</f>
        <v>0</v>
      </c>
      <c r="N12" s="54">
        <v>15</v>
      </c>
      <c r="O12" s="2">
        <f>IF(Boxes!$A$3=1,IF(Boxes!$B$3&lt;55,IF(Boxes!$B$3&gt;49,IF(Boxes!$K$3=$A12,N12,0),0),0),0)</f>
        <v>0</v>
      </c>
      <c r="P12" s="54">
        <v>15</v>
      </c>
      <c r="Q12" s="2">
        <f>IF(Boxes!$A$3=1,IF(Boxes!$B$3&gt;54,IF(Boxes!$K$3=$A12,P12,0),0),0)</f>
        <v>0</v>
      </c>
      <c r="R12" s="54">
        <v>12</v>
      </c>
      <c r="S12" s="2">
        <f>IF(Boxes!$A$3=2,IF(Boxes!$B$3&lt;25,IF(Boxes!$K$3=$A12,R12,0),0),0)</f>
        <v>0</v>
      </c>
      <c r="T12" s="54">
        <v>12</v>
      </c>
      <c r="U12" s="2">
        <f>IF(Boxes!$A$3=2,IF(Boxes!$B$3&lt;30,IF(Boxes!$B$3&gt;24,IF(Boxes!$K$3=$A12,T12,0),0),0),0)</f>
        <v>0</v>
      </c>
      <c r="V12" s="54">
        <v>12</v>
      </c>
      <c r="W12" s="2">
        <f>IF(Boxes!$A$3=2,IF(Boxes!$B$3&lt;35,IF(Boxes!$B$3&gt;29,IF(Boxes!$K$3=$A12,V12,0),0),0),0)</f>
        <v>0</v>
      </c>
      <c r="X12" s="54">
        <v>12</v>
      </c>
      <c r="Y12" s="2">
        <f>IF(Boxes!$A$3=2,IF(Boxes!$B$3&lt;40,IF(Boxes!$B$3&gt;34,IF(Boxes!$K$3=$A12,X12,0),0),0),0)</f>
        <v>0</v>
      </c>
      <c r="Z12" s="54">
        <v>21</v>
      </c>
      <c r="AA12" s="2">
        <f>IF(Boxes!$A$3=2,IF(Boxes!$B$3&lt;45,IF(Boxes!$B$3&gt;39,IF(Boxes!$K$3=$A12,Z12,0),0),0),0)</f>
        <v>0</v>
      </c>
      <c r="AB12" s="54">
        <v>21</v>
      </c>
      <c r="AC12" s="2">
        <f>IF(Boxes!$A$3=2,IF(Boxes!$B$3&lt;50,IF(Boxes!$B$3&gt;44,IF(Boxes!$K$3=$A12,AB12,0),0),0),0)</f>
        <v>0</v>
      </c>
      <c r="AD12" s="54">
        <v>30</v>
      </c>
      <c r="AE12" s="2">
        <f>IF(Boxes!$A$3=2,IF(Boxes!$B$3&lt;55,IF(Boxes!$B$3&gt;49,IF(Boxes!$K$3=$A12,AD12,0),0),0),0)</f>
        <v>0</v>
      </c>
      <c r="AF12" s="54">
        <v>30</v>
      </c>
      <c r="AG12" s="2">
        <f>IF(Boxes!$A$3=2,IF(Boxes!$B$3&gt;54,IF(Boxes!$K$3=$A12,AF12,0),0),0)</f>
        <v>0</v>
      </c>
    </row>
    <row r="13" spans="1:33" ht="12.75">
      <c r="A13" s="55">
        <v>26</v>
      </c>
      <c r="B13" s="54">
        <v>3</v>
      </c>
      <c r="C13" s="2">
        <f>IF(Boxes!$A$3=1,IF(Boxes!$B$3&lt;25,IF(Boxes!$K$3=$A13,B13,0),0),0)</f>
        <v>0</v>
      </c>
      <c r="D13" s="54">
        <v>3</v>
      </c>
      <c r="E13" s="2">
        <f>IF(Boxes!$A$3=1,IF(Boxes!$B$3&lt;30,IF(Boxes!$B$3&gt;24,IF(Boxes!$K$3=$A13,D13,0),0),0),0)</f>
        <v>0</v>
      </c>
      <c r="F13" s="54">
        <v>3</v>
      </c>
      <c r="G13" s="2">
        <f>IF(Boxes!$A$3=1,IF(Boxes!$B$3&lt;35,IF(Boxes!$B$3&gt;29,IF(Boxes!$K$3=$A13,F13,0),0),0),0)</f>
        <v>0</v>
      </c>
      <c r="H13" s="54">
        <v>3</v>
      </c>
      <c r="I13" s="2">
        <f>IF(Boxes!$A$3=1,IF(Boxes!$B$3&lt;40,IF(Boxes!$B$3&gt;34,IF(Boxes!$K$3=$A13,H13,0),0),0),0)</f>
        <v>0</v>
      </c>
      <c r="J13" s="54">
        <v>9</v>
      </c>
      <c r="K13" s="2">
        <f>IF(Boxes!$A$3=1,IF(Boxes!$B$3&lt;45,IF(Boxes!$B$3&gt;39,IF(Boxes!$K$3=$A13,J13,0),0),0),0)</f>
        <v>0</v>
      </c>
      <c r="L13" s="54">
        <v>9</v>
      </c>
      <c r="M13" s="2">
        <f>IF(Boxes!$A$3=1,IF(Boxes!$B$3&lt;50,IF(Boxes!$B$3&gt;44,IF(Boxes!$K$3=$A13,L13,0),0),0),0)</f>
        <v>0</v>
      </c>
      <c r="N13" s="54">
        <v>18</v>
      </c>
      <c r="O13" s="2">
        <f>IF(Boxes!$A$3=1,IF(Boxes!$B$3&lt;55,IF(Boxes!$B$3&gt;49,IF(Boxes!$K$3=$A13,N13,0),0),0),0)</f>
        <v>0</v>
      </c>
      <c r="P13" s="54">
        <v>18</v>
      </c>
      <c r="Q13" s="2">
        <f>IF(Boxes!$A$3=1,IF(Boxes!$B$3&gt;54,IF(Boxes!$K$3=$A13,P13,0),0),0)</f>
        <v>0</v>
      </c>
      <c r="R13" s="54">
        <v>15</v>
      </c>
      <c r="S13" s="2">
        <f>IF(Boxes!$A$3=2,IF(Boxes!$B$3&lt;25,IF(Boxes!$K$3=$A13,R13,0),0),0)</f>
        <v>0</v>
      </c>
      <c r="T13" s="54">
        <v>15</v>
      </c>
      <c r="U13" s="2">
        <f>IF(Boxes!$A$3=2,IF(Boxes!$B$3&lt;30,IF(Boxes!$B$3&gt;24,IF(Boxes!$K$3=$A13,T13,0),0),0),0)</f>
        <v>0</v>
      </c>
      <c r="V13" s="54">
        <v>15</v>
      </c>
      <c r="W13" s="2">
        <f>IF(Boxes!$A$3=2,IF(Boxes!$B$3&lt;35,IF(Boxes!$B$3&gt;29,IF(Boxes!$K$3=$A13,V13,0),0),0),0)</f>
        <v>0</v>
      </c>
      <c r="X13" s="54">
        <v>15</v>
      </c>
      <c r="Y13" s="2">
        <f>IF(Boxes!$A$3=2,IF(Boxes!$B$3&lt;40,IF(Boxes!$B$3&gt;34,IF(Boxes!$K$3=$A13,X13,0),0),0),0)</f>
        <v>0</v>
      </c>
      <c r="Z13" s="54">
        <v>24</v>
      </c>
      <c r="AA13" s="2">
        <f>IF(Boxes!$A$3=2,IF(Boxes!$B$3&lt;45,IF(Boxes!$B$3&gt;39,IF(Boxes!$K$3=$A13,Z13,0),0),0),0)</f>
        <v>0</v>
      </c>
      <c r="AB13" s="54">
        <v>24</v>
      </c>
      <c r="AC13" s="2">
        <f>IF(Boxes!$A$3=2,IF(Boxes!$B$3&lt;50,IF(Boxes!$B$3&gt;44,IF(Boxes!$K$3=$A13,AB13,0),0),0),0)</f>
        <v>0</v>
      </c>
      <c r="AD13" s="54">
        <v>32</v>
      </c>
      <c r="AE13" s="2">
        <f>IF(Boxes!$A$3=2,IF(Boxes!$B$3&lt;55,IF(Boxes!$B$3&gt;49,IF(Boxes!$K$3=$A13,AD13,0),0),0),0)</f>
        <v>0</v>
      </c>
      <c r="AF13" s="54">
        <v>32</v>
      </c>
      <c r="AG13" s="2">
        <f>IF(Boxes!$A$3=2,IF(Boxes!$B$3&gt;54,IF(Boxes!$K$3=$A13,AF13,0),0),0)</f>
        <v>0</v>
      </c>
    </row>
    <row r="14" spans="1:33" ht="12.75">
      <c r="A14" s="55">
        <v>27</v>
      </c>
      <c r="B14" s="54">
        <v>6</v>
      </c>
      <c r="C14" s="2">
        <f>IF(Boxes!$A$3=1,IF(Boxes!$B$3&lt;25,IF(Boxes!$K$3=$A14,B14,0),0),0)</f>
        <v>0</v>
      </c>
      <c r="D14" s="54">
        <v>6</v>
      </c>
      <c r="E14" s="2">
        <f>IF(Boxes!$A$3=1,IF(Boxes!$B$3&lt;30,IF(Boxes!$B$3&gt;24,IF(Boxes!$K$3=$A14,D14,0),0),0),0)</f>
        <v>0</v>
      </c>
      <c r="F14" s="54">
        <v>6</v>
      </c>
      <c r="G14" s="2">
        <f>IF(Boxes!$A$3=1,IF(Boxes!$B$3&lt;35,IF(Boxes!$B$3&gt;29,IF(Boxes!$K$3=$A14,F14,0),0),0),0)</f>
        <v>0</v>
      </c>
      <c r="H14" s="54">
        <v>6</v>
      </c>
      <c r="I14" s="2">
        <f>IF(Boxes!$A$3=1,IF(Boxes!$B$3&lt;40,IF(Boxes!$B$3&gt;34,IF(Boxes!$K$3=$A14,H14,0),0),0),0)</f>
        <v>0</v>
      </c>
      <c r="J14" s="54">
        <v>12</v>
      </c>
      <c r="K14" s="2">
        <f>IF(Boxes!$A$3=1,IF(Boxes!$B$3&lt;45,IF(Boxes!$B$3&gt;39,IF(Boxes!$K$3=$A14,J14,0),0),0),0)</f>
        <v>0</v>
      </c>
      <c r="L14" s="54">
        <v>12</v>
      </c>
      <c r="M14" s="2">
        <f>IF(Boxes!$A$3=1,IF(Boxes!$B$3&lt;50,IF(Boxes!$B$3&gt;44,IF(Boxes!$K$3=$A14,L14,0),0),0),0)</f>
        <v>0</v>
      </c>
      <c r="N14" s="54">
        <v>21</v>
      </c>
      <c r="O14" s="2">
        <f>IF(Boxes!$A$3=1,IF(Boxes!$B$3&lt;55,IF(Boxes!$B$3&gt;49,IF(Boxes!$K$3=$A14,N14,0),0),0),0)</f>
        <v>0</v>
      </c>
      <c r="P14" s="54">
        <v>21</v>
      </c>
      <c r="Q14" s="2">
        <f>IF(Boxes!$A$3=1,IF(Boxes!$B$3&gt;54,IF(Boxes!$K$3=$A14,P14,0),0),0)</f>
        <v>0</v>
      </c>
      <c r="R14" s="54">
        <v>18</v>
      </c>
      <c r="S14" s="2">
        <f>IF(Boxes!$A$3=2,IF(Boxes!$B$3&lt;25,IF(Boxes!$K$3=$A14,R14,0),0),0)</f>
        <v>0</v>
      </c>
      <c r="T14" s="54">
        <v>18</v>
      </c>
      <c r="U14" s="2">
        <f>IF(Boxes!$A$3=2,IF(Boxes!$B$3&lt;30,IF(Boxes!$B$3&gt;24,IF(Boxes!$K$3=$A14,T14,0),0),0),0)</f>
        <v>0</v>
      </c>
      <c r="V14" s="54">
        <v>18</v>
      </c>
      <c r="W14" s="2">
        <f>IF(Boxes!$A$3=2,IF(Boxes!$B$3&lt;35,IF(Boxes!$B$3&gt;29,IF(Boxes!$K$3=$A14,V14,0),0),0),0)</f>
        <v>0</v>
      </c>
      <c r="X14" s="54">
        <v>18</v>
      </c>
      <c r="Y14" s="2">
        <f>IF(Boxes!$A$3=2,IF(Boxes!$B$3&lt;40,IF(Boxes!$B$3&gt;34,IF(Boxes!$K$3=$A14,X14,0),0),0),0)</f>
        <v>0</v>
      </c>
      <c r="Z14" s="54">
        <v>27</v>
      </c>
      <c r="AA14" s="2">
        <f>IF(Boxes!$A$3=2,IF(Boxes!$B$3&lt;45,IF(Boxes!$B$3&gt;39,IF(Boxes!$K$3=$A14,Z14,0),0),0),0)</f>
        <v>0</v>
      </c>
      <c r="AB14" s="54">
        <v>27</v>
      </c>
      <c r="AC14" s="2">
        <f>IF(Boxes!$A$3=2,IF(Boxes!$B$3&lt;50,IF(Boxes!$B$3&gt;44,IF(Boxes!$K$3=$A14,AB14,0),0),0),0)</f>
        <v>0</v>
      </c>
      <c r="AD14" s="54">
        <v>34</v>
      </c>
      <c r="AE14" s="2">
        <f>IF(Boxes!$A$3=2,IF(Boxes!$B$3&lt;55,IF(Boxes!$B$3&gt;49,IF(Boxes!$K$3=$A14,AD14,0),0),0),0)</f>
        <v>0</v>
      </c>
      <c r="AF14" s="54">
        <v>34</v>
      </c>
      <c r="AG14" s="2">
        <f>IF(Boxes!$A$3=2,IF(Boxes!$B$3&gt;54,IF(Boxes!$K$3=$A14,AF14,0),0),0)</f>
        <v>0</v>
      </c>
    </row>
    <row r="15" spans="1:33" ht="12.75">
      <c r="A15" s="55">
        <v>28</v>
      </c>
      <c r="B15" s="54">
        <v>9</v>
      </c>
      <c r="C15" s="2">
        <f>IF(Boxes!$A$3=1,IF(Boxes!$B$3&lt;25,IF(Boxes!$K$3=$A15,B15,0),0),0)</f>
        <v>0</v>
      </c>
      <c r="D15" s="54">
        <v>9</v>
      </c>
      <c r="E15" s="2">
        <f>IF(Boxes!$A$3=1,IF(Boxes!$B$3&lt;30,IF(Boxes!$B$3&gt;24,IF(Boxes!$K$3=$A15,D15,0),0),0),0)</f>
        <v>0</v>
      </c>
      <c r="F15" s="54">
        <v>9</v>
      </c>
      <c r="G15" s="2">
        <f>IF(Boxes!$A$3=1,IF(Boxes!$B$3&lt;35,IF(Boxes!$B$3&gt;29,IF(Boxes!$K$3=$A15,F15,0),0),0),0)</f>
        <v>0</v>
      </c>
      <c r="H15" s="54">
        <v>9</v>
      </c>
      <c r="I15" s="2">
        <f>IF(Boxes!$A$3=1,IF(Boxes!$B$3&lt;40,IF(Boxes!$B$3&gt;34,IF(Boxes!$K$3=$A15,H15,0),0),0),0)</f>
        <v>0</v>
      </c>
      <c r="J15" s="54">
        <v>15</v>
      </c>
      <c r="K15" s="2">
        <f>IF(Boxes!$A$3=1,IF(Boxes!$B$3&lt;45,IF(Boxes!$B$3&gt;39,IF(Boxes!$K$3=$A15,J15,0),0),0),0)</f>
        <v>0</v>
      </c>
      <c r="L15" s="54">
        <v>15</v>
      </c>
      <c r="M15" s="2">
        <f>IF(Boxes!$A$3=1,IF(Boxes!$B$3&lt;50,IF(Boxes!$B$3&gt;44,IF(Boxes!$K$3=$A15,L15,0),0),0),0)</f>
        <v>0</v>
      </c>
      <c r="N15" s="54">
        <v>24</v>
      </c>
      <c r="O15" s="2">
        <f>IF(Boxes!$A$3=1,IF(Boxes!$B$3&lt;55,IF(Boxes!$B$3&gt;49,IF(Boxes!$K$3=$A15,N15,0),0),0),0)</f>
        <v>0</v>
      </c>
      <c r="P15" s="54">
        <v>24</v>
      </c>
      <c r="Q15" s="2">
        <f>IF(Boxes!$A$3=1,IF(Boxes!$B$3&gt;54,IF(Boxes!$K$3=$A15,P15,0),0),0)</f>
        <v>0</v>
      </c>
      <c r="R15" s="54">
        <v>21</v>
      </c>
      <c r="S15" s="2">
        <f>IF(Boxes!$A$3=2,IF(Boxes!$B$3&lt;25,IF(Boxes!$K$3=$A15,R15,0),0),0)</f>
        <v>0</v>
      </c>
      <c r="T15" s="54">
        <v>21</v>
      </c>
      <c r="U15" s="2">
        <f>IF(Boxes!$A$3=2,IF(Boxes!$B$3&lt;30,IF(Boxes!$B$3&gt;24,IF(Boxes!$K$3=$A15,T15,0),0),0),0)</f>
        <v>0</v>
      </c>
      <c r="V15" s="54">
        <v>21</v>
      </c>
      <c r="W15" s="2">
        <f>IF(Boxes!$A$3=2,IF(Boxes!$B$3&lt;35,IF(Boxes!$B$3&gt;29,IF(Boxes!$K$3=$A15,V15,0),0),0),0)</f>
        <v>0</v>
      </c>
      <c r="X15" s="54">
        <v>21</v>
      </c>
      <c r="Y15" s="2">
        <f>IF(Boxes!$A$3=2,IF(Boxes!$B$3&lt;40,IF(Boxes!$B$3&gt;34,IF(Boxes!$K$3=$A15,X15,0),0),0),0)</f>
        <v>0</v>
      </c>
      <c r="Z15" s="54">
        <v>30</v>
      </c>
      <c r="AA15" s="2">
        <f>IF(Boxes!$A$3=2,IF(Boxes!$B$3&lt;45,IF(Boxes!$B$3&gt;39,IF(Boxes!$K$3=$A15,Z15,0),0),0),0)</f>
        <v>0</v>
      </c>
      <c r="AB15" s="54">
        <v>30</v>
      </c>
      <c r="AC15" s="2">
        <f>IF(Boxes!$A$3=2,IF(Boxes!$B$3&lt;50,IF(Boxes!$B$3&gt;44,IF(Boxes!$K$3=$A15,AB15,0),0),0),0)</f>
        <v>0</v>
      </c>
      <c r="AD15" s="54">
        <v>36</v>
      </c>
      <c r="AE15" s="2">
        <f>IF(Boxes!$A$3=2,IF(Boxes!$B$3&lt;55,IF(Boxes!$B$3&gt;49,IF(Boxes!$K$3=$A15,AD15,0),0),0),0)</f>
        <v>0</v>
      </c>
      <c r="AF15" s="54">
        <v>36</v>
      </c>
      <c r="AG15" s="2">
        <f>IF(Boxes!$A$3=2,IF(Boxes!$B$3&gt;54,IF(Boxes!$K$3=$A15,AF15,0),0),0)</f>
        <v>0</v>
      </c>
    </row>
    <row r="16" spans="1:33" ht="12.75">
      <c r="A16" s="55">
        <v>29</v>
      </c>
      <c r="B16" s="54">
        <v>12</v>
      </c>
      <c r="C16" s="2">
        <f>IF(Boxes!$A$3=1,IF(Boxes!$B$3&lt;25,IF(Boxes!$K$3=$A16,B16,0),0),0)</f>
        <v>0</v>
      </c>
      <c r="D16" s="54">
        <v>12</v>
      </c>
      <c r="E16" s="2">
        <f>IF(Boxes!$A$3=1,IF(Boxes!$B$3&lt;30,IF(Boxes!$B$3&gt;24,IF(Boxes!$K$3=$A16,D16,0),0),0),0)</f>
        <v>0</v>
      </c>
      <c r="F16" s="54">
        <v>12</v>
      </c>
      <c r="G16" s="2">
        <f>IF(Boxes!$A$3=1,IF(Boxes!$B$3&lt;35,IF(Boxes!$B$3&gt;29,IF(Boxes!$K$3=$A16,F16,0),0),0),0)</f>
        <v>0</v>
      </c>
      <c r="H16" s="54">
        <v>12</v>
      </c>
      <c r="I16" s="2">
        <f>IF(Boxes!$A$3=1,IF(Boxes!$B$3&lt;40,IF(Boxes!$B$3&gt;34,IF(Boxes!$K$3=$A16,H16,0),0),0),0)</f>
        <v>0</v>
      </c>
      <c r="J16" s="54">
        <v>18</v>
      </c>
      <c r="K16" s="2">
        <f>IF(Boxes!$A$3=1,IF(Boxes!$B$3&lt;45,IF(Boxes!$B$3&gt;39,IF(Boxes!$K$3=$A16,J16,0),0),0),0)</f>
        <v>0</v>
      </c>
      <c r="L16" s="54">
        <v>18</v>
      </c>
      <c r="M16" s="2">
        <f>IF(Boxes!$A$3=1,IF(Boxes!$B$3&lt;50,IF(Boxes!$B$3&gt;44,IF(Boxes!$K$3=$A16,L16,0),0),0),0)</f>
        <v>0</v>
      </c>
      <c r="N16" s="54">
        <v>27</v>
      </c>
      <c r="O16" s="2">
        <f>IF(Boxes!$A$3=1,IF(Boxes!$B$3&lt;55,IF(Boxes!$B$3&gt;49,IF(Boxes!$K$3=$A16,N16,0),0),0),0)</f>
        <v>0</v>
      </c>
      <c r="P16" s="54">
        <v>27</v>
      </c>
      <c r="Q16" s="2">
        <f>IF(Boxes!$A$3=1,IF(Boxes!$B$3&gt;54,IF(Boxes!$K$3=$A16,P16,0),0),0)</f>
        <v>0</v>
      </c>
      <c r="R16" s="54">
        <v>24</v>
      </c>
      <c r="S16" s="2">
        <f>IF(Boxes!$A$3=2,IF(Boxes!$B$3&lt;25,IF(Boxes!$K$3=$A16,R16,0),0),0)</f>
        <v>0</v>
      </c>
      <c r="T16" s="54">
        <v>24</v>
      </c>
      <c r="U16" s="2">
        <f>IF(Boxes!$A$3=2,IF(Boxes!$B$3&lt;30,IF(Boxes!$B$3&gt;24,IF(Boxes!$K$3=$A16,T16,0),0),0),0)</f>
        <v>0</v>
      </c>
      <c r="V16" s="54">
        <v>24</v>
      </c>
      <c r="W16" s="2">
        <f>IF(Boxes!$A$3=2,IF(Boxes!$B$3&lt;35,IF(Boxes!$B$3&gt;29,IF(Boxes!$K$3=$A16,V16,0),0),0),0)</f>
        <v>0</v>
      </c>
      <c r="X16" s="54">
        <v>24</v>
      </c>
      <c r="Y16" s="2">
        <f>IF(Boxes!$A$3=2,IF(Boxes!$B$3&lt;40,IF(Boxes!$B$3&gt;34,IF(Boxes!$K$3=$A16,X16,0),0),0),0)</f>
        <v>0</v>
      </c>
      <c r="Z16" s="54">
        <v>32</v>
      </c>
      <c r="AA16" s="2">
        <f>IF(Boxes!$A$3=2,IF(Boxes!$B$3&lt;45,IF(Boxes!$B$3&gt;39,IF(Boxes!$K$3=$A16,Z16,0),0),0),0)</f>
        <v>0</v>
      </c>
      <c r="AB16" s="54">
        <v>32</v>
      </c>
      <c r="AC16" s="2">
        <f>IF(Boxes!$A$3=2,IF(Boxes!$B$3&lt;50,IF(Boxes!$B$3&gt;44,IF(Boxes!$K$3=$A16,AB16,0),0),0),0)</f>
        <v>0</v>
      </c>
      <c r="AD16" s="54">
        <v>37.5</v>
      </c>
      <c r="AE16" s="2">
        <f>IF(Boxes!$A$3=2,IF(Boxes!$B$3&lt;55,IF(Boxes!$B$3&gt;49,IF(Boxes!$K$3=$A16,AD16,0),0),0),0)</f>
        <v>0</v>
      </c>
      <c r="AF16" s="54">
        <v>37.5</v>
      </c>
      <c r="AG16" s="2">
        <f>IF(Boxes!$A$3=2,IF(Boxes!$B$3&gt;54,IF(Boxes!$K$3=$A16,AF16,0),0),0)</f>
        <v>0</v>
      </c>
    </row>
    <row r="17" spans="1:33" ht="12.75">
      <c r="A17" s="55">
        <v>30</v>
      </c>
      <c r="B17" s="54">
        <v>15</v>
      </c>
      <c r="C17" s="2">
        <f>IF(Boxes!$A$3=1,IF(Boxes!$B$3&lt;25,IF(Boxes!$K$3=$A17,B17,0),0),0)</f>
        <v>0</v>
      </c>
      <c r="D17" s="54">
        <v>15</v>
      </c>
      <c r="E17" s="2">
        <f>IF(Boxes!$A$3=1,IF(Boxes!$B$3&lt;30,IF(Boxes!$B$3&gt;24,IF(Boxes!$K$3=$A17,D17,0),0),0),0)</f>
        <v>0</v>
      </c>
      <c r="F17" s="54">
        <v>15</v>
      </c>
      <c r="G17" s="2">
        <f>IF(Boxes!$A$3=1,IF(Boxes!$B$3&lt;35,IF(Boxes!$B$3&gt;29,IF(Boxes!$K$3=$A17,F17,0),0),0),0)</f>
        <v>0</v>
      </c>
      <c r="H17" s="54">
        <v>15</v>
      </c>
      <c r="I17" s="2">
        <f>IF(Boxes!$A$3=1,IF(Boxes!$B$3&lt;40,IF(Boxes!$B$3&gt;34,IF(Boxes!$K$3=$A17,H17,0),0),0),0)</f>
        <v>0</v>
      </c>
      <c r="J17" s="54">
        <v>21</v>
      </c>
      <c r="K17" s="2">
        <f>IF(Boxes!$A$3=1,IF(Boxes!$B$3&lt;45,IF(Boxes!$B$3&gt;39,IF(Boxes!$K$3=$A17,J17,0),0),0),0)</f>
        <v>0</v>
      </c>
      <c r="L17" s="54">
        <v>21</v>
      </c>
      <c r="M17" s="2">
        <f>IF(Boxes!$A$3=1,IF(Boxes!$B$3&lt;50,IF(Boxes!$B$3&gt;44,IF(Boxes!$K$3=$A17,L17,0),0),0),0)</f>
        <v>0</v>
      </c>
      <c r="N17" s="54">
        <v>30</v>
      </c>
      <c r="O17" s="2">
        <f>IF(Boxes!$A$3=1,IF(Boxes!$B$3&lt;55,IF(Boxes!$B$3&gt;49,IF(Boxes!$K$3=$A17,N17,0),0),0),0)</f>
        <v>0</v>
      </c>
      <c r="P17" s="54">
        <v>30</v>
      </c>
      <c r="Q17" s="2">
        <f>IF(Boxes!$A$3=1,IF(Boxes!$B$3&gt;54,IF(Boxes!$K$3=$A17,P17,0),0),0)</f>
        <v>0</v>
      </c>
      <c r="R17" s="54">
        <v>27</v>
      </c>
      <c r="S17" s="2">
        <f>IF(Boxes!$A$3=2,IF(Boxes!$B$3&lt;25,IF(Boxes!$K$3=$A17,R17,0),0),0)</f>
        <v>0</v>
      </c>
      <c r="T17" s="54">
        <v>27</v>
      </c>
      <c r="U17" s="2">
        <f>IF(Boxes!$A$3=2,IF(Boxes!$B$3&lt;30,IF(Boxes!$B$3&gt;24,IF(Boxes!$K$3=$A17,T17,0),0),0),0)</f>
        <v>0</v>
      </c>
      <c r="V17" s="54">
        <v>27</v>
      </c>
      <c r="W17" s="2">
        <f>IF(Boxes!$A$3=2,IF(Boxes!$B$3&lt;35,IF(Boxes!$B$3&gt;29,IF(Boxes!$K$3=$A17,V17,0),0),0),0)</f>
        <v>0</v>
      </c>
      <c r="X17" s="54">
        <v>27</v>
      </c>
      <c r="Y17" s="2">
        <f>IF(Boxes!$A$3=2,IF(Boxes!$B$3&lt;40,IF(Boxes!$B$3&gt;34,IF(Boxes!$K$3=$A17,X17,0),0),0),0)</f>
        <v>0</v>
      </c>
      <c r="Z17" s="54">
        <v>34</v>
      </c>
      <c r="AA17" s="2">
        <f>IF(Boxes!$A$3=2,IF(Boxes!$B$3&lt;45,IF(Boxes!$B$3&gt;39,IF(Boxes!$K$3=$A17,Z17,0),0),0),0)</f>
        <v>0</v>
      </c>
      <c r="AB17" s="54">
        <v>34</v>
      </c>
      <c r="AC17" s="2">
        <f>IF(Boxes!$A$3=2,IF(Boxes!$B$3&lt;50,IF(Boxes!$B$3&gt;44,IF(Boxes!$K$3=$A17,AB17,0),0),0),0)</f>
        <v>0</v>
      </c>
      <c r="AD17" s="54">
        <v>39</v>
      </c>
      <c r="AE17" s="2">
        <f>IF(Boxes!$A$3=2,IF(Boxes!$B$3&lt;55,IF(Boxes!$B$3&gt;49,IF(Boxes!$K$3=$A17,AD17,0),0),0),0)</f>
        <v>0</v>
      </c>
      <c r="AF17" s="54">
        <v>39</v>
      </c>
      <c r="AG17" s="2">
        <f>IF(Boxes!$A$3=2,IF(Boxes!$B$3&gt;54,IF(Boxes!$K$3=$A17,AF17,0),0),0)</f>
        <v>0</v>
      </c>
    </row>
    <row r="18" spans="1:33" ht="12.75">
      <c r="A18" s="55">
        <v>31</v>
      </c>
      <c r="B18" s="54">
        <v>18</v>
      </c>
      <c r="C18" s="2">
        <f>IF(Boxes!$A$3=1,IF(Boxes!$B$3&lt;25,IF(Boxes!$K$3=$A18,B18,0),0),0)</f>
        <v>0</v>
      </c>
      <c r="D18" s="54">
        <v>18</v>
      </c>
      <c r="E18" s="2">
        <f>IF(Boxes!$A$3=1,IF(Boxes!$B$3&lt;30,IF(Boxes!$B$3&gt;24,IF(Boxes!$K$3=$A18,D18,0),0),0),0)</f>
        <v>0</v>
      </c>
      <c r="F18" s="54">
        <v>18</v>
      </c>
      <c r="G18" s="2">
        <f>IF(Boxes!$A$3=1,IF(Boxes!$B$3&lt;35,IF(Boxes!$B$3&gt;29,IF(Boxes!$K$3=$A18,F18,0),0),0),0)</f>
        <v>0</v>
      </c>
      <c r="H18" s="54">
        <v>18</v>
      </c>
      <c r="I18" s="2">
        <f>IF(Boxes!$A$3=1,IF(Boxes!$B$3&lt;40,IF(Boxes!$B$3&gt;34,IF(Boxes!$K$3=$A18,H18,0),0),0),0)</f>
        <v>0</v>
      </c>
      <c r="J18" s="54">
        <v>24</v>
      </c>
      <c r="K18" s="2">
        <f>IF(Boxes!$A$3=1,IF(Boxes!$B$3&lt;45,IF(Boxes!$B$3&gt;39,IF(Boxes!$K$3=$A18,J18,0),0),0),0)</f>
        <v>0</v>
      </c>
      <c r="L18" s="54">
        <v>24</v>
      </c>
      <c r="M18" s="2">
        <f>IF(Boxes!$A$3=1,IF(Boxes!$B$3&lt;50,IF(Boxes!$B$3&gt;44,IF(Boxes!$K$3=$A18,L18,0),0),0),0)</f>
        <v>0</v>
      </c>
      <c r="N18" s="54">
        <v>32</v>
      </c>
      <c r="O18" s="2">
        <f>IF(Boxes!$A$3=1,IF(Boxes!$B$3&lt;55,IF(Boxes!$B$3&gt;49,IF(Boxes!$K$3=$A18,N18,0),0),0),0)</f>
        <v>0</v>
      </c>
      <c r="P18" s="54">
        <v>32</v>
      </c>
      <c r="Q18" s="2">
        <f>IF(Boxes!$A$3=1,IF(Boxes!$B$3&gt;54,IF(Boxes!$K$3=$A18,P18,0),0),0)</f>
        <v>0</v>
      </c>
      <c r="R18" s="54">
        <v>30</v>
      </c>
      <c r="S18" s="2">
        <f>IF(Boxes!$A$3=2,IF(Boxes!$B$3&lt;25,IF(Boxes!$K$3=$A18,R18,0),0),0)</f>
        <v>0</v>
      </c>
      <c r="T18" s="54">
        <v>30</v>
      </c>
      <c r="U18" s="2">
        <f>IF(Boxes!$A$3=2,IF(Boxes!$B$3&lt;30,IF(Boxes!$B$3&gt;24,IF(Boxes!$K$3=$A18,T18,0),0),0),0)</f>
        <v>0</v>
      </c>
      <c r="V18" s="54">
        <v>30</v>
      </c>
      <c r="W18" s="2">
        <f>IF(Boxes!$A$3=2,IF(Boxes!$B$3&lt;35,IF(Boxes!$B$3&gt;29,IF(Boxes!$K$3=$A18,V18,0),0),0),0)</f>
        <v>0</v>
      </c>
      <c r="X18" s="54">
        <v>30</v>
      </c>
      <c r="Y18" s="2">
        <f>IF(Boxes!$A$3=2,IF(Boxes!$B$3&lt;40,IF(Boxes!$B$3&gt;34,IF(Boxes!$K$3=$A18,X18,0),0),0),0)</f>
        <v>0</v>
      </c>
      <c r="Z18" s="54">
        <v>36</v>
      </c>
      <c r="AA18" s="2">
        <f>IF(Boxes!$A$3=2,IF(Boxes!$B$3&lt;45,IF(Boxes!$B$3&gt;39,IF(Boxes!$K$3=$A18,Z18,0),0),0),0)</f>
        <v>0</v>
      </c>
      <c r="AB18" s="54">
        <v>36</v>
      </c>
      <c r="AC18" s="2">
        <f>IF(Boxes!$A$3=2,IF(Boxes!$B$3&lt;50,IF(Boxes!$B$3&gt;44,IF(Boxes!$K$3=$A18,AB18,0),0),0),0)</f>
        <v>0</v>
      </c>
      <c r="AD18" s="54">
        <v>40.5</v>
      </c>
      <c r="AE18" s="2">
        <f>IF(Boxes!$A$3=2,IF(Boxes!$B$3&lt;55,IF(Boxes!$B$3&gt;49,IF(Boxes!$K$3=$A18,AD18,0),0),0),0)</f>
        <v>0</v>
      </c>
      <c r="AF18" s="54">
        <v>40.5</v>
      </c>
      <c r="AG18" s="2">
        <f>IF(Boxes!$A$3=2,IF(Boxes!$B$3&gt;54,IF(Boxes!$K$3=$A18,AF18,0),0),0)</f>
        <v>0</v>
      </c>
    </row>
    <row r="19" spans="1:33" ht="12.75">
      <c r="A19" s="55">
        <v>32</v>
      </c>
      <c r="B19" s="54">
        <v>21</v>
      </c>
      <c r="C19" s="2">
        <f>IF(Boxes!$A$3=1,IF(Boxes!$B$3&lt;25,IF(Boxes!$K$3=$A19,B19,0),0),0)</f>
        <v>0</v>
      </c>
      <c r="D19" s="54">
        <v>21</v>
      </c>
      <c r="E19" s="2">
        <f>IF(Boxes!$A$3=1,IF(Boxes!$B$3&lt;30,IF(Boxes!$B$3&gt;24,IF(Boxes!$K$3=$A19,D19,0),0),0),0)</f>
        <v>0</v>
      </c>
      <c r="F19" s="54">
        <v>21</v>
      </c>
      <c r="G19" s="2">
        <f>IF(Boxes!$A$3=1,IF(Boxes!$B$3&lt;35,IF(Boxes!$B$3&gt;29,IF(Boxes!$K$3=$A19,F19,0),0),0),0)</f>
        <v>0</v>
      </c>
      <c r="H19" s="54">
        <v>21</v>
      </c>
      <c r="I19" s="2">
        <f>IF(Boxes!$A$3=1,IF(Boxes!$B$3&lt;40,IF(Boxes!$B$3&gt;34,IF(Boxes!$K$3=$A19,H19,0),0),0),0)</f>
        <v>0</v>
      </c>
      <c r="J19" s="54">
        <v>27</v>
      </c>
      <c r="K19" s="2">
        <f>IF(Boxes!$A$3=1,IF(Boxes!$B$3&lt;45,IF(Boxes!$B$3&gt;39,IF(Boxes!$K$3=$A19,J19,0),0),0),0)</f>
        <v>0</v>
      </c>
      <c r="L19" s="54">
        <v>27</v>
      </c>
      <c r="M19" s="2">
        <f>IF(Boxes!$A$3=1,IF(Boxes!$B$3&lt;50,IF(Boxes!$B$3&gt;44,IF(Boxes!$K$3=$A19,L19,0),0),0),0)</f>
        <v>0</v>
      </c>
      <c r="N19" s="54">
        <v>34</v>
      </c>
      <c r="O19" s="2">
        <f>IF(Boxes!$A$3=1,IF(Boxes!$B$3&lt;55,IF(Boxes!$B$3&gt;49,IF(Boxes!$K$3=$A19,N19,0),0),0),0)</f>
        <v>0</v>
      </c>
      <c r="P19" s="54">
        <v>34</v>
      </c>
      <c r="Q19" s="2">
        <f>IF(Boxes!$A$3=1,IF(Boxes!$B$3&gt;54,IF(Boxes!$K$3=$A19,P19,0),0),0)</f>
        <v>0</v>
      </c>
      <c r="R19" s="54">
        <v>32</v>
      </c>
      <c r="S19" s="2">
        <f>IF(Boxes!$A$3=2,IF(Boxes!$B$3&lt;25,IF(Boxes!$K$3=$A19,R19,0),0),0)</f>
        <v>0</v>
      </c>
      <c r="T19" s="54">
        <v>32</v>
      </c>
      <c r="U19" s="2">
        <f>IF(Boxes!$A$3=2,IF(Boxes!$B$3&lt;30,IF(Boxes!$B$3&gt;24,IF(Boxes!$K$3=$A19,T19,0),0),0),0)</f>
        <v>0</v>
      </c>
      <c r="V19" s="54">
        <v>32</v>
      </c>
      <c r="W19" s="2">
        <f>IF(Boxes!$A$3=2,IF(Boxes!$B$3&lt;35,IF(Boxes!$B$3&gt;29,IF(Boxes!$K$3=$A19,V19,0),0),0),0)</f>
        <v>0</v>
      </c>
      <c r="X19" s="54">
        <v>32</v>
      </c>
      <c r="Y19" s="2">
        <f>IF(Boxes!$A$3=2,IF(Boxes!$B$3&lt;40,IF(Boxes!$B$3&gt;34,IF(Boxes!$K$3=$A19,X19,0),0),0),0)</f>
        <v>0</v>
      </c>
      <c r="Z19" s="54">
        <v>37.5</v>
      </c>
      <c r="AA19" s="2">
        <f>IF(Boxes!$A$3=2,IF(Boxes!$B$3&lt;45,IF(Boxes!$B$3&gt;39,IF(Boxes!$K$3=$A19,Z19,0),0),0),0)</f>
        <v>0</v>
      </c>
      <c r="AB19" s="54">
        <v>37.5</v>
      </c>
      <c r="AC19" s="2">
        <f>IF(Boxes!$A$3=2,IF(Boxes!$B$3&lt;50,IF(Boxes!$B$3&gt;44,IF(Boxes!$K$3=$A19,AB19,0),0),0),0)</f>
        <v>0</v>
      </c>
      <c r="AD19" s="54">
        <v>42</v>
      </c>
      <c r="AE19" s="2">
        <f>IF(Boxes!$A$3=2,IF(Boxes!$B$3&lt;55,IF(Boxes!$B$3&gt;49,IF(Boxes!$K$3=$A19,AD19,0),0),0),0)</f>
        <v>0</v>
      </c>
      <c r="AF19" s="54">
        <v>42</v>
      </c>
      <c r="AG19" s="2">
        <f>IF(Boxes!$A$3=2,IF(Boxes!$B$3&gt;54,IF(Boxes!$K$3=$A19,AF19,0),0),0)</f>
        <v>0</v>
      </c>
    </row>
    <row r="20" spans="1:33" ht="12.75">
      <c r="A20" s="55">
        <v>33</v>
      </c>
      <c r="B20" s="54">
        <v>24</v>
      </c>
      <c r="C20" s="2">
        <f>IF(Boxes!$A$3=1,IF(Boxes!$B$3&lt;25,IF(Boxes!$K$3=$A20,B20,0),0),0)</f>
        <v>0</v>
      </c>
      <c r="D20" s="54">
        <v>24</v>
      </c>
      <c r="E20" s="2">
        <f>IF(Boxes!$A$3=1,IF(Boxes!$B$3&lt;30,IF(Boxes!$B$3&gt;24,IF(Boxes!$K$3=$A20,D20,0),0),0),0)</f>
        <v>0</v>
      </c>
      <c r="F20" s="54">
        <v>24</v>
      </c>
      <c r="G20" s="2">
        <f>IF(Boxes!$A$3=1,IF(Boxes!$B$3&lt;35,IF(Boxes!$B$3&gt;29,IF(Boxes!$K$3=$A20,F20,0),0),0),0)</f>
        <v>0</v>
      </c>
      <c r="H20" s="54">
        <v>24</v>
      </c>
      <c r="I20" s="2">
        <f>IF(Boxes!$A$3=1,IF(Boxes!$B$3&lt;40,IF(Boxes!$B$3&gt;34,IF(Boxes!$K$3=$A20,H20,0),0),0),0)</f>
        <v>0</v>
      </c>
      <c r="J20" s="54">
        <v>30</v>
      </c>
      <c r="K20" s="2">
        <f>IF(Boxes!$A$3=1,IF(Boxes!$B$3&lt;45,IF(Boxes!$B$3&gt;39,IF(Boxes!$K$3=$A20,J20,0),0),0),0)</f>
        <v>0</v>
      </c>
      <c r="L20" s="54">
        <v>30</v>
      </c>
      <c r="M20" s="2">
        <f>IF(Boxes!$A$3=1,IF(Boxes!$B$3&lt;50,IF(Boxes!$B$3&gt;44,IF(Boxes!$K$3=$A20,L20,0),0),0),0)</f>
        <v>0</v>
      </c>
      <c r="N20" s="54">
        <v>34</v>
      </c>
      <c r="O20" s="2">
        <f>IF(Boxes!$A$3=1,IF(Boxes!$B$3&lt;55,IF(Boxes!$B$3&gt;49,IF(Boxes!$K$3=$A20,N20,0),0),0),0)</f>
        <v>0</v>
      </c>
      <c r="P20" s="54">
        <v>34</v>
      </c>
      <c r="Q20" s="2">
        <f>IF(Boxes!$A$3=1,IF(Boxes!$B$3&gt;54,IF(Boxes!$K$3=$A20,P20,0),0),0)</f>
        <v>0</v>
      </c>
      <c r="R20" s="54">
        <v>34</v>
      </c>
      <c r="S20" s="2">
        <f>IF(Boxes!$A$3=2,IF(Boxes!$B$3&lt;25,IF(Boxes!$K$3=$A20,R20,0),0),0)</f>
        <v>0</v>
      </c>
      <c r="T20" s="54">
        <v>34</v>
      </c>
      <c r="U20" s="2">
        <f>IF(Boxes!$A$3=2,IF(Boxes!$B$3&lt;30,IF(Boxes!$B$3&gt;24,IF(Boxes!$K$3=$A20,T20,0),0),0),0)</f>
        <v>0</v>
      </c>
      <c r="V20" s="54">
        <v>34</v>
      </c>
      <c r="W20" s="2">
        <f>IF(Boxes!$A$3=2,IF(Boxes!$B$3&lt;35,IF(Boxes!$B$3&gt;29,IF(Boxes!$K$3=$A20,V20,0),0),0),0)</f>
        <v>0</v>
      </c>
      <c r="X20" s="54">
        <v>34</v>
      </c>
      <c r="Y20" s="2">
        <f>IF(Boxes!$A$3=2,IF(Boxes!$B$3&lt;40,IF(Boxes!$B$3&gt;34,IF(Boxes!$K$3=$A20,X20,0),0),0),0)</f>
        <v>0</v>
      </c>
      <c r="Z20" s="54">
        <v>39</v>
      </c>
      <c r="AA20" s="2">
        <f>IF(Boxes!$A$3=2,IF(Boxes!$B$3&lt;45,IF(Boxes!$B$3&gt;39,IF(Boxes!$K$3=$A20,Z20,0),0),0),0)</f>
        <v>0</v>
      </c>
      <c r="AB20" s="54">
        <v>39</v>
      </c>
      <c r="AC20" s="2">
        <f>IF(Boxes!$A$3=2,IF(Boxes!$B$3&lt;50,IF(Boxes!$B$3&gt;44,IF(Boxes!$K$3=$A20,AB20,0),0),0),0)</f>
        <v>0</v>
      </c>
      <c r="AD20" s="54">
        <v>43.5</v>
      </c>
      <c r="AE20" s="2">
        <f>IF(Boxes!$A$3=2,IF(Boxes!$B$3&lt;55,IF(Boxes!$B$3&gt;49,IF(Boxes!$K$3=$A20,AD20,0),0),0),0)</f>
        <v>0</v>
      </c>
      <c r="AF20" s="54">
        <v>43.5</v>
      </c>
      <c r="AG20" s="2">
        <f>IF(Boxes!$A$3=2,IF(Boxes!$B$3&gt;54,IF(Boxes!$K$3=$A20,AF20,0),0),0)</f>
        <v>0</v>
      </c>
    </row>
    <row r="21" spans="1:33" ht="12.75">
      <c r="A21" s="55">
        <v>34</v>
      </c>
      <c r="B21" s="54">
        <v>27</v>
      </c>
      <c r="C21" s="2">
        <f>IF(Boxes!$A$3=1,IF(Boxes!$B$3&lt;25,IF(Boxes!$K$3=$A21,B21,0),0),0)</f>
        <v>0</v>
      </c>
      <c r="D21" s="54">
        <v>27</v>
      </c>
      <c r="E21" s="2">
        <f>IF(Boxes!$A$3=1,IF(Boxes!$B$3&lt;30,IF(Boxes!$B$3&gt;24,IF(Boxes!$K$3=$A21,D21,0),0),0),0)</f>
        <v>0</v>
      </c>
      <c r="F21" s="54">
        <v>27</v>
      </c>
      <c r="G21" s="2">
        <f>IF(Boxes!$A$3=1,IF(Boxes!$B$3&lt;35,IF(Boxes!$B$3&gt;29,IF(Boxes!$K$3=$A21,F21,0),0),0),0)</f>
        <v>0</v>
      </c>
      <c r="H21" s="54">
        <v>27</v>
      </c>
      <c r="I21" s="2">
        <f>IF(Boxes!$A$3=1,IF(Boxes!$B$3&lt;40,IF(Boxes!$B$3&gt;34,IF(Boxes!$K$3=$A21,H21,0),0),0),0)</f>
        <v>0</v>
      </c>
      <c r="J21" s="54">
        <v>32</v>
      </c>
      <c r="K21" s="2">
        <f>IF(Boxes!$A$3=1,IF(Boxes!$B$3&lt;45,IF(Boxes!$B$3&gt;39,IF(Boxes!$K$3=$A21,J21,0),0),0),0)</f>
        <v>0</v>
      </c>
      <c r="L21" s="54">
        <v>32</v>
      </c>
      <c r="M21" s="2">
        <f>IF(Boxes!$A$3=1,IF(Boxes!$B$3&lt;50,IF(Boxes!$B$3&gt;44,IF(Boxes!$K$3=$A21,L21,0),0),0),0)</f>
        <v>0</v>
      </c>
      <c r="N21" s="54">
        <v>36</v>
      </c>
      <c r="O21" s="2">
        <f>IF(Boxes!$A$3=1,IF(Boxes!$B$3&lt;55,IF(Boxes!$B$3&gt;49,IF(Boxes!$K$3=$A21,N21,0),0),0),0)</f>
        <v>0</v>
      </c>
      <c r="P21" s="54">
        <v>36</v>
      </c>
      <c r="Q21" s="2">
        <f>IF(Boxes!$A$3=1,IF(Boxes!$B$3&gt;54,IF(Boxes!$K$3=$A21,P21,0),0),0)</f>
        <v>0</v>
      </c>
      <c r="R21" s="54">
        <v>36</v>
      </c>
      <c r="S21" s="2">
        <f>IF(Boxes!$A$3=2,IF(Boxes!$B$3&lt;25,IF(Boxes!$K$3=$A21,R21,0),0),0)</f>
        <v>0</v>
      </c>
      <c r="T21" s="54">
        <v>36</v>
      </c>
      <c r="U21" s="2">
        <f>IF(Boxes!$A$3=2,IF(Boxes!$B$3&lt;30,IF(Boxes!$B$3&gt;24,IF(Boxes!$K$3=$A21,T21,0),0),0),0)</f>
        <v>0</v>
      </c>
      <c r="V21" s="54">
        <v>36</v>
      </c>
      <c r="W21" s="2">
        <f>IF(Boxes!$A$3=2,IF(Boxes!$B$3&lt;35,IF(Boxes!$B$3&gt;29,IF(Boxes!$K$3=$A21,V21,0),0),0),0)</f>
        <v>0</v>
      </c>
      <c r="X21" s="54">
        <v>36</v>
      </c>
      <c r="Y21" s="2">
        <f>IF(Boxes!$A$3=2,IF(Boxes!$B$3&lt;40,IF(Boxes!$B$3&gt;34,IF(Boxes!$K$3=$A21,X21,0),0),0),0)</f>
        <v>0</v>
      </c>
      <c r="Z21" s="54">
        <v>40.5</v>
      </c>
      <c r="AA21" s="2">
        <f>IF(Boxes!$A$3=2,IF(Boxes!$B$3&lt;45,IF(Boxes!$B$3&gt;39,IF(Boxes!$K$3=$A21,Z21,0),0),0),0)</f>
        <v>0</v>
      </c>
      <c r="AB21" s="54">
        <v>40.5</v>
      </c>
      <c r="AC21" s="2">
        <f>IF(Boxes!$A$3=2,IF(Boxes!$B$3&lt;50,IF(Boxes!$B$3&gt;44,IF(Boxes!$K$3=$A21,AB21,0),0),0),0)</f>
        <v>0</v>
      </c>
      <c r="AD21" s="54">
        <v>43.5</v>
      </c>
      <c r="AE21" s="2">
        <f>IF(Boxes!$A$3=2,IF(Boxes!$B$3&lt;55,IF(Boxes!$B$3&gt;49,IF(Boxes!$K$3=$A21,AD21,0),0),0),0)</f>
        <v>0</v>
      </c>
      <c r="AF21" s="54">
        <v>43.5</v>
      </c>
      <c r="AG21" s="2">
        <f>IF(Boxes!$A$3=2,IF(Boxes!$B$3&gt;54,IF(Boxes!$K$3=$A21,AF21,0),0),0)</f>
        <v>0</v>
      </c>
    </row>
    <row r="22" spans="1:33" ht="12.75">
      <c r="A22" s="55">
        <v>35</v>
      </c>
      <c r="B22" s="54">
        <v>30</v>
      </c>
      <c r="C22" s="2">
        <f>IF(Boxes!$A$3=1,IF(Boxes!$B$3&lt;25,IF(Boxes!$K$3=$A22,B22,0),0),0)</f>
        <v>0</v>
      </c>
      <c r="D22" s="54">
        <v>30</v>
      </c>
      <c r="E22" s="2">
        <f>IF(Boxes!$A$3=1,IF(Boxes!$B$3&lt;30,IF(Boxes!$B$3&gt;24,IF(Boxes!$K$3=$A22,D22,0),0),0),0)</f>
        <v>0</v>
      </c>
      <c r="F22" s="54">
        <v>30</v>
      </c>
      <c r="G22" s="2">
        <f>IF(Boxes!$A$3=1,IF(Boxes!$B$3&lt;35,IF(Boxes!$B$3&gt;29,IF(Boxes!$K$3=$A22,F22,0),0),0),0)</f>
        <v>0</v>
      </c>
      <c r="H22" s="54">
        <v>30</v>
      </c>
      <c r="I22" s="2">
        <f>IF(Boxes!$A$3=1,IF(Boxes!$B$3&lt;40,IF(Boxes!$B$3&gt;34,IF(Boxes!$K$3=$A22,H22,0),0),0),0)</f>
        <v>0</v>
      </c>
      <c r="J22" s="54">
        <v>34</v>
      </c>
      <c r="K22" s="2">
        <f>IF(Boxes!$A$3=1,IF(Boxes!$B$3&lt;45,IF(Boxes!$B$3&gt;39,IF(Boxes!$K$3=$A22,J22,0),0),0),0)</f>
        <v>0</v>
      </c>
      <c r="L22" s="54">
        <v>34</v>
      </c>
      <c r="M22" s="2">
        <f>IF(Boxes!$A$3=1,IF(Boxes!$B$3&lt;50,IF(Boxes!$B$3&gt;44,IF(Boxes!$K$3=$A22,L22,0),0),0),0)</f>
        <v>0</v>
      </c>
      <c r="N22" s="54">
        <v>37.5</v>
      </c>
      <c r="O22" s="2">
        <f>IF(Boxes!$A$3=1,IF(Boxes!$B$3&lt;55,IF(Boxes!$B$3&gt;49,IF(Boxes!$K$3=$A22,N22,0),0),0),0)</f>
        <v>0</v>
      </c>
      <c r="P22" s="54">
        <v>37.5</v>
      </c>
      <c r="Q22" s="2">
        <f>IF(Boxes!$A$3=1,IF(Boxes!$B$3&gt;54,IF(Boxes!$K$3=$A22,P22,0),0),0)</f>
        <v>0</v>
      </c>
      <c r="R22" s="54">
        <v>37.5</v>
      </c>
      <c r="S22" s="2">
        <f>IF(Boxes!$A$3=2,IF(Boxes!$B$3&lt;25,IF(Boxes!$K$3=$A22,R22,0),0),0)</f>
        <v>0</v>
      </c>
      <c r="T22" s="54">
        <v>37.5</v>
      </c>
      <c r="U22" s="2">
        <f>IF(Boxes!$A$3=2,IF(Boxes!$B$3&lt;30,IF(Boxes!$B$3&gt;24,IF(Boxes!$K$3=$A22,T22,0),0),0),0)</f>
        <v>0</v>
      </c>
      <c r="V22" s="54">
        <v>37.5</v>
      </c>
      <c r="W22" s="2">
        <f>IF(Boxes!$A$3=2,IF(Boxes!$B$3&lt;35,IF(Boxes!$B$3&gt;29,IF(Boxes!$K$3=$A22,V22,0),0),0),0)</f>
        <v>0</v>
      </c>
      <c r="X22" s="54">
        <v>37.5</v>
      </c>
      <c r="Y22" s="2">
        <f>IF(Boxes!$A$3=2,IF(Boxes!$B$3&lt;40,IF(Boxes!$B$3&gt;34,IF(Boxes!$K$3=$A22,X22,0),0),0),0)</f>
        <v>0</v>
      </c>
      <c r="Z22" s="54">
        <v>40.5</v>
      </c>
      <c r="AA22" s="2">
        <f>IF(Boxes!$A$3=2,IF(Boxes!$B$3&lt;45,IF(Boxes!$B$3&gt;39,IF(Boxes!$K$3=$A22,Z22,0),0),0),0)</f>
        <v>0</v>
      </c>
      <c r="AB22" s="54">
        <v>40.5</v>
      </c>
      <c r="AC22" s="2">
        <f>IF(Boxes!$A$3=2,IF(Boxes!$B$3&lt;50,IF(Boxes!$B$3&gt;44,IF(Boxes!$K$3=$A22,AB22,0),0),0),0)</f>
        <v>0</v>
      </c>
      <c r="AD22" s="54">
        <v>45</v>
      </c>
      <c r="AE22" s="2">
        <f>IF(Boxes!$A$3=2,IF(Boxes!$B$3&lt;55,IF(Boxes!$B$3&gt;49,IF(Boxes!$K$3=$A22,AD22,0),0),0),0)</f>
        <v>0</v>
      </c>
      <c r="AF22" s="54">
        <v>45</v>
      </c>
      <c r="AG22" s="2">
        <f>IF(Boxes!$A$3=2,IF(Boxes!$B$3&gt;54,IF(Boxes!$K$3=$A22,AF22,0),0),0)</f>
        <v>0</v>
      </c>
    </row>
    <row r="23" spans="1:33" ht="12.75">
      <c r="A23" s="55">
        <v>36</v>
      </c>
      <c r="B23" s="54">
        <v>32</v>
      </c>
      <c r="C23" s="2">
        <f>IF(Boxes!$A$3=1,IF(Boxes!$B$3&lt;25,IF(Boxes!$K$3=$A23,B23,0),0),0)</f>
        <v>0</v>
      </c>
      <c r="D23" s="54">
        <v>32</v>
      </c>
      <c r="E23" s="2">
        <f>IF(Boxes!$A$3=1,IF(Boxes!$B$3&lt;30,IF(Boxes!$B$3&gt;24,IF(Boxes!$K$3=$A23,D23,0),0),0),0)</f>
        <v>0</v>
      </c>
      <c r="F23" s="54">
        <v>32</v>
      </c>
      <c r="G23" s="2">
        <f>IF(Boxes!$A$3=1,IF(Boxes!$B$3&lt;35,IF(Boxes!$B$3&gt;29,IF(Boxes!$K$3=$A23,F23,0),0),0),0)</f>
        <v>0</v>
      </c>
      <c r="H23" s="54">
        <v>32</v>
      </c>
      <c r="I23" s="2">
        <f>IF(Boxes!$A$3=1,IF(Boxes!$B$3&lt;40,IF(Boxes!$B$3&gt;34,IF(Boxes!$K$3=$A23,H23,0),0),0),0)</f>
        <v>0</v>
      </c>
      <c r="J23" s="54">
        <v>34</v>
      </c>
      <c r="K23" s="2">
        <f>IF(Boxes!$A$3=1,IF(Boxes!$B$3&lt;45,IF(Boxes!$B$3&gt;39,IF(Boxes!$K$3=$A23,J23,0),0),0),0)</f>
        <v>0</v>
      </c>
      <c r="L23" s="54">
        <v>34</v>
      </c>
      <c r="M23" s="2">
        <f>IF(Boxes!$A$3=1,IF(Boxes!$B$3&lt;50,IF(Boxes!$B$3&gt;44,IF(Boxes!$K$3=$A23,L23,0),0),0),0)</f>
        <v>0</v>
      </c>
      <c r="N23" s="54">
        <v>37.5</v>
      </c>
      <c r="O23" s="2">
        <f>IF(Boxes!$A$3=1,IF(Boxes!$B$3&lt;55,IF(Boxes!$B$3&gt;49,IF(Boxes!$K$3=$A23,N23,0),0),0),0)</f>
        <v>0</v>
      </c>
      <c r="P23" s="54">
        <v>37.5</v>
      </c>
      <c r="Q23" s="2">
        <f>IF(Boxes!$A$3=1,IF(Boxes!$B$3&gt;54,IF(Boxes!$K$3=$A23,P23,0),0),0)</f>
        <v>0</v>
      </c>
      <c r="R23" s="54">
        <v>39</v>
      </c>
      <c r="S23" s="2">
        <f>IF(Boxes!$A$3=2,IF(Boxes!$B$3&lt;25,IF(Boxes!$K$3=$A23,R23,0),0),0)</f>
        <v>0</v>
      </c>
      <c r="T23" s="54">
        <v>39</v>
      </c>
      <c r="U23" s="2">
        <f>IF(Boxes!$A$3=2,IF(Boxes!$B$3&lt;30,IF(Boxes!$B$3&gt;24,IF(Boxes!$K$3=$A23,T23,0),0),0),0)</f>
        <v>0</v>
      </c>
      <c r="V23" s="54">
        <v>39</v>
      </c>
      <c r="W23" s="2">
        <f>IF(Boxes!$A$3=2,IF(Boxes!$B$3&lt;35,IF(Boxes!$B$3&gt;29,IF(Boxes!$K$3=$A23,V23,0),0),0),0)</f>
        <v>0</v>
      </c>
      <c r="X23" s="54">
        <v>39</v>
      </c>
      <c r="Y23" s="2">
        <f>IF(Boxes!$A$3=2,IF(Boxes!$B$3&lt;40,IF(Boxes!$B$3&gt;34,IF(Boxes!$K$3=$A23,X23,0),0),0),0)</f>
        <v>0</v>
      </c>
      <c r="Z23" s="54">
        <v>42</v>
      </c>
      <c r="AA23" s="2">
        <f>IF(Boxes!$A$3=2,IF(Boxes!$B$3&lt;45,IF(Boxes!$B$3&gt;39,IF(Boxes!$K$3=$A23,Z23,0),0),0),0)</f>
        <v>0</v>
      </c>
      <c r="AB23" s="54">
        <v>42</v>
      </c>
      <c r="AC23" s="2">
        <f>IF(Boxes!$A$3=2,IF(Boxes!$B$3&lt;50,IF(Boxes!$B$3&gt;44,IF(Boxes!$K$3=$A23,AB23,0),0),0),0)</f>
        <v>0</v>
      </c>
      <c r="AD23" s="54">
        <v>47.5</v>
      </c>
      <c r="AE23" s="2">
        <f>IF(Boxes!$A$3=2,IF(Boxes!$B$3&lt;55,IF(Boxes!$B$3&gt;49,IF(Boxes!$K$3=$A23,AD23,0),0),0),0)</f>
        <v>0</v>
      </c>
      <c r="AF23" s="54">
        <v>47.5</v>
      </c>
      <c r="AG23" s="2">
        <f>IF(Boxes!$A$3=2,IF(Boxes!$B$3&gt;54,IF(Boxes!$K$3=$A23,AF23,0),0),0)</f>
        <v>0</v>
      </c>
    </row>
    <row r="24" spans="1:33" ht="12.75">
      <c r="A24" s="55">
        <v>37</v>
      </c>
      <c r="B24" s="54">
        <v>34</v>
      </c>
      <c r="C24" s="2">
        <f>IF(Boxes!$A$3=1,IF(Boxes!$B$3&lt;25,IF(Boxes!$K$3=$A24,B24,0),0),0)</f>
        <v>0</v>
      </c>
      <c r="D24" s="54">
        <v>34</v>
      </c>
      <c r="E24" s="2">
        <f>IF(Boxes!$A$3=1,IF(Boxes!$B$3&lt;30,IF(Boxes!$B$3&gt;24,IF(Boxes!$K$3=$A24,D24,0),0),0),0)</f>
        <v>0</v>
      </c>
      <c r="F24" s="54">
        <v>34</v>
      </c>
      <c r="G24" s="2">
        <f>IF(Boxes!$A$3=1,IF(Boxes!$B$3&lt;35,IF(Boxes!$B$3&gt;29,IF(Boxes!$K$3=$A24,F24,0),0),0),0)</f>
        <v>0</v>
      </c>
      <c r="H24" s="54">
        <v>34</v>
      </c>
      <c r="I24" s="2">
        <f>IF(Boxes!$A$3=1,IF(Boxes!$B$3&lt;40,IF(Boxes!$B$3&gt;34,IF(Boxes!$K$3=$A24,H24,0),0),0),0)</f>
        <v>0</v>
      </c>
      <c r="J24" s="54">
        <v>36</v>
      </c>
      <c r="K24" s="2">
        <f>IF(Boxes!$A$3=1,IF(Boxes!$B$3&lt;45,IF(Boxes!$B$3&gt;39,IF(Boxes!$K$3=$A24,J24,0),0),0),0)</f>
        <v>0</v>
      </c>
      <c r="L24" s="54">
        <v>36</v>
      </c>
      <c r="M24" s="2">
        <f>IF(Boxes!$A$3=1,IF(Boxes!$B$3&lt;50,IF(Boxes!$B$3&gt;44,IF(Boxes!$K$3=$A24,L24,0),0),0),0)</f>
        <v>0</v>
      </c>
      <c r="N24" s="54">
        <v>39</v>
      </c>
      <c r="O24" s="2">
        <f>IF(Boxes!$A$3=1,IF(Boxes!$B$3&lt;55,IF(Boxes!$B$3&gt;49,IF(Boxes!$K$3=$A24,N24,0),0),0),0)</f>
        <v>0</v>
      </c>
      <c r="P24" s="54">
        <v>39</v>
      </c>
      <c r="Q24" s="2">
        <f>IF(Boxes!$A$3=1,IF(Boxes!$B$3&gt;54,IF(Boxes!$K$3=$A24,P24,0),0),0)</f>
        <v>0</v>
      </c>
      <c r="R24" s="54">
        <v>39</v>
      </c>
      <c r="S24" s="2">
        <f>IF(Boxes!$A$3=2,IF(Boxes!$B$3&lt;25,IF(Boxes!$K$3=$A24,R24,0),0),0)</f>
        <v>0</v>
      </c>
      <c r="T24" s="54">
        <v>39</v>
      </c>
      <c r="U24" s="2">
        <f>IF(Boxes!$A$3=2,IF(Boxes!$B$3&lt;30,IF(Boxes!$B$3&gt;24,IF(Boxes!$K$3=$A24,T24,0),0),0),0)</f>
        <v>0</v>
      </c>
      <c r="V24" s="54">
        <v>40.5</v>
      </c>
      <c r="W24" s="2">
        <f>IF(Boxes!$A$3=2,IF(Boxes!$B$3&lt;35,IF(Boxes!$B$3&gt;29,IF(Boxes!$K$3=$A24,V24,0),0),0),0)</f>
        <v>0</v>
      </c>
      <c r="X24" s="54">
        <v>40.5</v>
      </c>
      <c r="Y24" s="2">
        <f>IF(Boxes!$A$3=2,IF(Boxes!$B$3&lt;40,IF(Boxes!$B$3&gt;34,IF(Boxes!$K$3=$A24,X24,0),0),0),0)</f>
        <v>0</v>
      </c>
      <c r="Z24" s="54">
        <v>42</v>
      </c>
      <c r="AA24" s="2">
        <f>IF(Boxes!$A$3=2,IF(Boxes!$B$3&lt;45,IF(Boxes!$B$3&gt;39,IF(Boxes!$K$3=$A24,Z24,0),0),0),0)</f>
        <v>0</v>
      </c>
      <c r="AB24" s="54">
        <v>42</v>
      </c>
      <c r="AC24" s="2">
        <f>IF(Boxes!$A$3=2,IF(Boxes!$B$3&lt;50,IF(Boxes!$B$3&gt;44,IF(Boxes!$K$3=$A24,AB24,0),0),0),0)</f>
        <v>0</v>
      </c>
      <c r="AD24" s="54">
        <v>50</v>
      </c>
      <c r="AE24" s="2">
        <f>IF(Boxes!$A$3=2,IF(Boxes!$B$3&lt;55,IF(Boxes!$B$3&gt;49,IF(Boxes!$K$3=$A24,AD24,0),0),0),0)</f>
        <v>0</v>
      </c>
      <c r="AF24" s="54">
        <v>50</v>
      </c>
      <c r="AG24" s="2">
        <f>IF(Boxes!$A$3=2,IF(Boxes!$B$3&gt;54,IF(Boxes!$K$3=$A24,AF24,0),0),0)</f>
        <v>0</v>
      </c>
    </row>
    <row r="25" spans="1:33" ht="12.75">
      <c r="A25" s="55">
        <v>38</v>
      </c>
      <c r="B25" s="54">
        <v>34</v>
      </c>
      <c r="C25" s="2">
        <f>IF(Boxes!$A$3=1,IF(Boxes!$B$3&lt;25,IF(Boxes!$K$3=$A25,B25,0),0),0)</f>
        <v>0</v>
      </c>
      <c r="D25" s="54">
        <v>34</v>
      </c>
      <c r="E25" s="2">
        <f>IF(Boxes!$A$3=1,IF(Boxes!$B$3&lt;30,IF(Boxes!$B$3&gt;24,IF(Boxes!$K$3=$A25,D25,0),0),0),0)</f>
        <v>0</v>
      </c>
      <c r="F25" s="54">
        <v>34</v>
      </c>
      <c r="G25" s="2">
        <f>IF(Boxes!$A$3=1,IF(Boxes!$B$3&lt;35,IF(Boxes!$B$3&gt;29,IF(Boxes!$K$3=$A25,F25,0),0),0),0)</f>
        <v>0</v>
      </c>
      <c r="H25" s="54">
        <v>34</v>
      </c>
      <c r="I25" s="2">
        <f>IF(Boxes!$A$3=1,IF(Boxes!$B$3&lt;40,IF(Boxes!$B$3&gt;34,IF(Boxes!$K$3=$A25,H25,0),0),0),0)</f>
        <v>0</v>
      </c>
      <c r="J25" s="54">
        <v>36</v>
      </c>
      <c r="K25" s="2">
        <f>IF(Boxes!$A$3=1,IF(Boxes!$B$3&lt;45,IF(Boxes!$B$3&gt;39,IF(Boxes!$K$3=$A25,J25,0),0),0),0)</f>
        <v>0</v>
      </c>
      <c r="L25" s="54">
        <v>36</v>
      </c>
      <c r="M25" s="2">
        <f>IF(Boxes!$A$3=1,IF(Boxes!$B$3&lt;50,IF(Boxes!$B$3&gt;44,IF(Boxes!$K$3=$A25,L25,0),0),0),0)</f>
        <v>0</v>
      </c>
      <c r="N25" s="54">
        <v>39</v>
      </c>
      <c r="O25" s="2">
        <f>IF(Boxes!$A$3=1,IF(Boxes!$B$3&lt;55,IF(Boxes!$B$3&gt;49,IF(Boxes!$K$3=$A25,N25,0),0),0),0)</f>
        <v>0</v>
      </c>
      <c r="P25" s="54">
        <v>39</v>
      </c>
      <c r="Q25" s="2">
        <f>IF(Boxes!$A$3=1,IF(Boxes!$B$3&gt;54,IF(Boxes!$K$3=$A25,P25,0),0),0)</f>
        <v>0</v>
      </c>
      <c r="R25" s="54">
        <v>40.5</v>
      </c>
      <c r="S25" s="2">
        <f>IF(Boxes!$A$3=2,IF(Boxes!$B$3&lt;25,IF(Boxes!$K$3=$A25,R25,0),0),0)</f>
        <v>0</v>
      </c>
      <c r="T25" s="54">
        <v>40.5</v>
      </c>
      <c r="U25" s="2">
        <f>IF(Boxes!$A$3=2,IF(Boxes!$B$3&lt;30,IF(Boxes!$B$3&gt;24,IF(Boxes!$K$3=$A25,T25,0),0),0),0)</f>
        <v>0</v>
      </c>
      <c r="V25" s="54">
        <v>40.5</v>
      </c>
      <c r="W25" s="2">
        <f>IF(Boxes!$A$3=2,IF(Boxes!$B$3&lt;35,IF(Boxes!$B$3&gt;29,IF(Boxes!$K$3=$A25,V25,0),0),0),0)</f>
        <v>0</v>
      </c>
      <c r="X25" s="54">
        <v>40.5</v>
      </c>
      <c r="Y25" s="2">
        <f>IF(Boxes!$A$3=2,IF(Boxes!$B$3&lt;40,IF(Boxes!$B$3&gt;34,IF(Boxes!$K$3=$A25,X25,0),0),0),0)</f>
        <v>0</v>
      </c>
      <c r="Z25" s="54">
        <v>43.5</v>
      </c>
      <c r="AA25" s="2">
        <f>IF(Boxes!$A$3=2,IF(Boxes!$B$3&lt;45,IF(Boxes!$B$3&gt;39,IF(Boxes!$K$3=$A25,Z25,0),0),0),0)</f>
        <v>0</v>
      </c>
      <c r="AB25" s="54">
        <v>43.5</v>
      </c>
      <c r="AC25" s="2">
        <f>IF(Boxes!$A$3=2,IF(Boxes!$B$3&lt;50,IF(Boxes!$B$3&gt;44,IF(Boxes!$K$3=$A25,AB25,0),0),0),0)</f>
        <v>0</v>
      </c>
      <c r="AD25" s="54">
        <v>50</v>
      </c>
      <c r="AE25" s="2">
        <f>IF(Boxes!$A$3=2,IF(Boxes!$B$3&lt;55,IF(Boxes!$B$3&gt;49,IF(Boxes!$K$3=$A25,AD25,0),0),0),0)</f>
        <v>0</v>
      </c>
      <c r="AF25" s="54">
        <v>50</v>
      </c>
      <c r="AG25" s="2">
        <f>IF(Boxes!$A$3=2,IF(Boxes!$B$3&gt;54,IF(Boxes!$K$3=$A25,AF25,0),0),0)</f>
        <v>0</v>
      </c>
    </row>
    <row r="26" spans="1:33" ht="12.75">
      <c r="A26" s="55">
        <v>39</v>
      </c>
      <c r="B26" s="54">
        <v>36</v>
      </c>
      <c r="C26" s="2">
        <f>IF(Boxes!$A$3=1,IF(Boxes!$B$3&lt;25,IF(Boxes!$K$3=$A26,B26,0),0),0)</f>
        <v>0</v>
      </c>
      <c r="D26" s="54">
        <v>36</v>
      </c>
      <c r="E26" s="2">
        <f>IF(Boxes!$A$3=1,IF(Boxes!$B$3&lt;30,IF(Boxes!$B$3&gt;24,IF(Boxes!$K$3=$A26,D26,0),0),0),0)</f>
        <v>0</v>
      </c>
      <c r="F26" s="54">
        <v>36</v>
      </c>
      <c r="G26" s="2">
        <f>IF(Boxes!$A$3=1,IF(Boxes!$B$3&lt;35,IF(Boxes!$B$3&gt;29,IF(Boxes!$K$3=$A26,F26,0),0),0),0)</f>
        <v>0</v>
      </c>
      <c r="H26" s="54">
        <v>36</v>
      </c>
      <c r="I26" s="2">
        <f>IF(Boxes!$A$3=1,IF(Boxes!$B$3&lt;40,IF(Boxes!$B$3&gt;34,IF(Boxes!$K$3=$A26,H26,0),0),0),0)</f>
        <v>0</v>
      </c>
      <c r="J26" s="54">
        <v>37.5</v>
      </c>
      <c r="K26" s="2">
        <f>IF(Boxes!$A$3=1,IF(Boxes!$B$3&lt;45,IF(Boxes!$B$3&gt;39,IF(Boxes!$K$3=$A26,J26,0),0),0),0)</f>
        <v>0</v>
      </c>
      <c r="L26" s="54">
        <v>37.5</v>
      </c>
      <c r="M26" s="2">
        <f>IF(Boxes!$A$3=1,IF(Boxes!$B$3&lt;50,IF(Boxes!$B$3&gt;44,IF(Boxes!$K$3=$A26,L26,0),0),0),0)</f>
        <v>0</v>
      </c>
      <c r="N26" s="54">
        <v>40.5</v>
      </c>
      <c r="O26" s="2">
        <f>IF(Boxes!$A$3=1,IF(Boxes!$B$3&lt;55,IF(Boxes!$B$3&gt;49,IF(Boxes!$K$3=$A26,N26,0),0),0),0)</f>
        <v>0</v>
      </c>
      <c r="P26" s="54">
        <v>40.5</v>
      </c>
      <c r="Q26" s="2">
        <f>IF(Boxes!$A$3=1,IF(Boxes!$B$3&gt;54,IF(Boxes!$K$3=$A26,P26,0),0),0)</f>
        <v>0</v>
      </c>
      <c r="R26" s="54">
        <v>40.5</v>
      </c>
      <c r="S26" s="2">
        <f>IF(Boxes!$A$3=2,IF(Boxes!$B$3&lt;25,IF(Boxes!$K$3=$A26,R26,0),0),0)</f>
        <v>0</v>
      </c>
      <c r="T26" s="54">
        <v>40.5</v>
      </c>
      <c r="U26" s="2">
        <f>IF(Boxes!$A$3=2,IF(Boxes!$B$3&lt;30,IF(Boxes!$B$3&gt;24,IF(Boxes!$K$3=$A26,T26,0),0),0),0)</f>
        <v>0</v>
      </c>
      <c r="V26" s="54">
        <v>42</v>
      </c>
      <c r="W26" s="2">
        <f>IF(Boxes!$A$3=2,IF(Boxes!$B$3&lt;35,IF(Boxes!$B$3&gt;29,IF(Boxes!$K$3=$A26,V26,0),0),0),0)</f>
        <v>0</v>
      </c>
      <c r="X26" s="54">
        <v>42</v>
      </c>
      <c r="Y26" s="2">
        <f>IF(Boxes!$A$3=2,IF(Boxes!$B$3&lt;40,IF(Boxes!$B$3&gt;34,IF(Boxes!$K$3=$A26,X26,0),0),0),0)</f>
        <v>0</v>
      </c>
      <c r="Z26" s="54">
        <v>43.5</v>
      </c>
      <c r="AA26" s="2">
        <f>IF(Boxes!$A$3=2,IF(Boxes!$B$3&lt;45,IF(Boxes!$B$3&gt;39,IF(Boxes!$K$3=$A26,Z26,0),0),0),0)</f>
        <v>0</v>
      </c>
      <c r="AB26" s="54">
        <v>43.5</v>
      </c>
      <c r="AC26" s="2">
        <f>IF(Boxes!$A$3=2,IF(Boxes!$B$3&lt;50,IF(Boxes!$B$3&gt;44,IF(Boxes!$K$3=$A26,AB26,0),0),0),0)</f>
        <v>0</v>
      </c>
      <c r="AD26" s="54">
        <v>50</v>
      </c>
      <c r="AE26" s="2">
        <f>IF(Boxes!$A$3=2,IF(Boxes!$B$3&lt;55,IF(Boxes!$B$3&gt;49,IF(Boxes!$K$3=$A26,AD26,0),0),0),0)</f>
        <v>0</v>
      </c>
      <c r="AF26" s="54">
        <v>50</v>
      </c>
      <c r="AG26" s="2">
        <f>IF(Boxes!$A$3=2,IF(Boxes!$B$3&gt;54,IF(Boxes!$K$3=$A26,AF26,0),0),0)</f>
        <v>0</v>
      </c>
    </row>
    <row r="27" spans="1:33" ht="12.75">
      <c r="A27" s="55">
        <v>40</v>
      </c>
      <c r="B27" s="54">
        <v>36</v>
      </c>
      <c r="C27" s="2">
        <f>IF(Boxes!$A$3=1,IF(Boxes!$B$3&lt;25,IF(Boxes!$K$3=$A27,B27,0),0),0)</f>
        <v>0</v>
      </c>
      <c r="D27" s="54">
        <v>36</v>
      </c>
      <c r="E27" s="2">
        <f>IF(Boxes!$A$3=1,IF(Boxes!$B$3&lt;30,IF(Boxes!$B$3&gt;24,IF(Boxes!$K$3=$A27,D27,0),0),0),0)</f>
        <v>0</v>
      </c>
      <c r="F27" s="54">
        <v>36</v>
      </c>
      <c r="G27" s="2">
        <f>IF(Boxes!$A$3=1,IF(Boxes!$B$3&lt;35,IF(Boxes!$B$3&gt;29,IF(Boxes!$K$3=$A27,F27,0),0),0),0)</f>
        <v>0</v>
      </c>
      <c r="H27" s="54">
        <v>36</v>
      </c>
      <c r="I27" s="2">
        <f>IF(Boxes!$A$3=1,IF(Boxes!$B$3&lt;40,IF(Boxes!$B$3&gt;34,IF(Boxes!$K$3=$A27,H27,0),0),0),0)</f>
        <v>0</v>
      </c>
      <c r="J27" s="54">
        <v>39</v>
      </c>
      <c r="K27" s="2">
        <f>IF(Boxes!$A$3=1,IF(Boxes!$B$3&lt;45,IF(Boxes!$B$3&gt;39,IF(Boxes!$K$3=$A27,J27,0),0),0),0)</f>
        <v>0</v>
      </c>
      <c r="L27" s="54">
        <v>39</v>
      </c>
      <c r="M27" s="2">
        <f>IF(Boxes!$A$3=1,IF(Boxes!$B$3&lt;50,IF(Boxes!$B$3&gt;44,IF(Boxes!$K$3=$A27,L27,0),0),0),0)</f>
        <v>0</v>
      </c>
      <c r="N27" s="54">
        <v>40.5</v>
      </c>
      <c r="O27" s="2">
        <f>IF(Boxes!$A$3=1,IF(Boxes!$B$3&lt;55,IF(Boxes!$B$3&gt;49,IF(Boxes!$K$3=$A27,N27,0),0),0),0)</f>
        <v>0</v>
      </c>
      <c r="P27" s="54">
        <v>40.5</v>
      </c>
      <c r="Q27" s="2">
        <f>IF(Boxes!$A$3=1,IF(Boxes!$B$3&gt;54,IF(Boxes!$K$3=$A27,P27,0),0),0)</f>
        <v>0</v>
      </c>
      <c r="R27" s="54">
        <v>42</v>
      </c>
      <c r="S27" s="2">
        <f>IF(Boxes!$A$3=2,IF(Boxes!$B$3&lt;25,IF(Boxes!$K$3=$A27,R27,0),0),0)</f>
        <v>0</v>
      </c>
      <c r="T27" s="54">
        <v>42</v>
      </c>
      <c r="U27" s="2">
        <f>IF(Boxes!$A$3=2,IF(Boxes!$B$3&lt;30,IF(Boxes!$B$3&gt;24,IF(Boxes!$K$3=$A27,T27,0),0),0),0)</f>
        <v>0</v>
      </c>
      <c r="V27" s="54">
        <v>43.5</v>
      </c>
      <c r="W27" s="2">
        <f>IF(Boxes!$A$3=2,IF(Boxes!$B$3&lt;35,IF(Boxes!$B$3&gt;29,IF(Boxes!$K$3=$A27,V27,0),0),0),0)</f>
        <v>0</v>
      </c>
      <c r="X27" s="54">
        <v>43.5</v>
      </c>
      <c r="Y27" s="2">
        <f>IF(Boxes!$A$3=2,IF(Boxes!$B$3&lt;40,IF(Boxes!$B$3&gt;34,IF(Boxes!$K$3=$A27,X27,0),0),0),0)</f>
        <v>0</v>
      </c>
      <c r="Z27" s="54">
        <v>45</v>
      </c>
      <c r="AA27" s="2">
        <f>IF(Boxes!$A$3=2,IF(Boxes!$B$3&lt;45,IF(Boxes!$B$3&gt;39,IF(Boxes!$K$3=$A27,Z27,0),0),0),0)</f>
        <v>0</v>
      </c>
      <c r="AB27" s="54">
        <v>45</v>
      </c>
      <c r="AC27" s="2">
        <f>IF(Boxes!$A$3=2,IF(Boxes!$B$3&lt;50,IF(Boxes!$B$3&gt;44,IF(Boxes!$K$3=$A27,AB27,0),0),0),0)</f>
        <v>0</v>
      </c>
      <c r="AD27" s="54">
        <v>50</v>
      </c>
      <c r="AE27" s="2">
        <f>IF(Boxes!$A$3=2,IF(Boxes!$B$3&lt;55,IF(Boxes!$B$3&gt;49,IF(Boxes!$K$3=$A27,AD27,0),0),0),0)</f>
        <v>0</v>
      </c>
      <c r="AF27" s="54">
        <v>50</v>
      </c>
      <c r="AG27" s="2">
        <f>IF(Boxes!$A$3=2,IF(Boxes!$B$3&gt;54,IF(Boxes!$K$3=$A27,AF27,0),0),0)</f>
        <v>0</v>
      </c>
    </row>
    <row r="28" spans="1:33" ht="12.75">
      <c r="A28" s="55">
        <v>41</v>
      </c>
      <c r="B28" s="54">
        <v>37.5</v>
      </c>
      <c r="C28" s="2">
        <f>IF(Boxes!$A$3=1,IF(Boxes!$B$3&lt;25,IF(Boxes!$K$3=$A28,B28,0),0),0)</f>
        <v>0</v>
      </c>
      <c r="D28" s="54">
        <v>37.5</v>
      </c>
      <c r="E28" s="2">
        <f>IF(Boxes!$A$3=1,IF(Boxes!$B$3&lt;30,IF(Boxes!$B$3&gt;24,IF(Boxes!$K$3=$A28,D28,0),0),0),0)</f>
        <v>0</v>
      </c>
      <c r="F28" s="54">
        <v>37.5</v>
      </c>
      <c r="G28" s="2">
        <f>IF(Boxes!$A$3=1,IF(Boxes!$B$3&lt;35,IF(Boxes!$B$3&gt;29,IF(Boxes!$K$3=$A28,F28,0),0),0),0)</f>
        <v>0</v>
      </c>
      <c r="H28" s="54">
        <v>37.5</v>
      </c>
      <c r="I28" s="2">
        <f>IF(Boxes!$A$3=1,IF(Boxes!$B$3&lt;40,IF(Boxes!$B$3&gt;34,IF(Boxes!$K$3=$A28,H28,0),0),0),0)</f>
        <v>0</v>
      </c>
      <c r="J28" s="54">
        <v>39</v>
      </c>
      <c r="K28" s="2">
        <f>IF(Boxes!$A$3=1,IF(Boxes!$B$3&lt;45,IF(Boxes!$B$3&gt;39,IF(Boxes!$K$3=$A28,J28,0),0),0),0)</f>
        <v>0</v>
      </c>
      <c r="L28" s="54">
        <v>39</v>
      </c>
      <c r="M28" s="2">
        <f>IF(Boxes!$A$3=1,IF(Boxes!$B$3&lt;50,IF(Boxes!$B$3&gt;44,IF(Boxes!$K$3=$A28,L28,0),0),0),0)</f>
        <v>0</v>
      </c>
      <c r="N28" s="54">
        <v>42</v>
      </c>
      <c r="O28" s="2">
        <f>IF(Boxes!$A$3=1,IF(Boxes!$B$3&lt;55,IF(Boxes!$B$3&gt;49,IF(Boxes!$K$3=$A28,N28,0),0),0),0)</f>
        <v>0</v>
      </c>
      <c r="P28" s="54">
        <v>42</v>
      </c>
      <c r="Q28" s="2">
        <f>IF(Boxes!$A$3=1,IF(Boxes!$B$3&gt;54,IF(Boxes!$K$3=$A28,P28,0),0),0)</f>
        <v>0</v>
      </c>
      <c r="R28" s="54">
        <v>42</v>
      </c>
      <c r="S28" s="2">
        <f>IF(Boxes!$A$3=2,IF(Boxes!$B$3&lt;25,IF(Boxes!$K$3=$A28,R28,0),0),0)</f>
        <v>0</v>
      </c>
      <c r="T28" s="54">
        <v>42</v>
      </c>
      <c r="U28" s="2">
        <f>IF(Boxes!$A$3=2,IF(Boxes!$B$3&lt;30,IF(Boxes!$B$3&gt;24,IF(Boxes!$K$3=$A28,T28,0),0),0),0)</f>
        <v>0</v>
      </c>
      <c r="V28" s="54">
        <v>45</v>
      </c>
      <c r="W28" s="2">
        <f>IF(Boxes!$A$3=2,IF(Boxes!$B$3&lt;35,IF(Boxes!$B$3&gt;29,IF(Boxes!$K$3=$A28,V28,0),0),0),0)</f>
        <v>0</v>
      </c>
      <c r="X28" s="54">
        <v>45</v>
      </c>
      <c r="Y28" s="2">
        <f>IF(Boxes!$A$3=2,IF(Boxes!$B$3&lt;40,IF(Boxes!$B$3&gt;34,IF(Boxes!$K$3=$A28,X28,0),0),0),0)</f>
        <v>0</v>
      </c>
      <c r="Z28" s="54">
        <v>47.5</v>
      </c>
      <c r="AA28" s="2">
        <f>IF(Boxes!$A$3=2,IF(Boxes!$B$3&lt;45,IF(Boxes!$B$3&gt;39,IF(Boxes!$K$3=$A28,Z28,0),0),0),0)</f>
        <v>0</v>
      </c>
      <c r="AB28" s="54">
        <v>47.5</v>
      </c>
      <c r="AC28" s="2">
        <f>IF(Boxes!$A$3=2,IF(Boxes!$B$3&lt;50,IF(Boxes!$B$3&gt;44,IF(Boxes!$K$3=$A28,AB28,0),0),0),0)</f>
        <v>0</v>
      </c>
      <c r="AD28" s="54">
        <v>50</v>
      </c>
      <c r="AE28" s="2">
        <f>IF(Boxes!$A$3=2,IF(Boxes!$B$3&lt;55,IF(Boxes!$B$3&gt;49,IF(Boxes!$K$3=$A28,AD28,0),0),0),0)</f>
        <v>0</v>
      </c>
      <c r="AF28" s="54">
        <v>50</v>
      </c>
      <c r="AG28" s="2">
        <f>IF(Boxes!$A$3=2,IF(Boxes!$B$3&gt;54,IF(Boxes!$K$3=$A28,AF28,0),0),0)</f>
        <v>0</v>
      </c>
    </row>
    <row r="29" spans="1:33" ht="12.75">
      <c r="A29" s="55">
        <v>42</v>
      </c>
      <c r="B29" s="54">
        <v>37.5</v>
      </c>
      <c r="C29" s="2">
        <f>IF(Boxes!$A$3=1,IF(Boxes!$B$3&lt;25,IF(Boxes!$K$3=$A29,B29,0),0),0)</f>
        <v>0</v>
      </c>
      <c r="D29" s="54">
        <v>37.5</v>
      </c>
      <c r="E29" s="2">
        <f>IF(Boxes!$A$3=1,IF(Boxes!$B$3&lt;30,IF(Boxes!$B$3&gt;24,IF(Boxes!$K$3=$A29,D29,0),0),0),0)</f>
        <v>0</v>
      </c>
      <c r="F29" s="54">
        <v>39</v>
      </c>
      <c r="G29" s="2">
        <f>IF(Boxes!$A$3=1,IF(Boxes!$B$3&lt;35,IF(Boxes!$B$3&gt;29,IF(Boxes!$K$3=$A29,F29,0),0),0),0)</f>
        <v>0</v>
      </c>
      <c r="H29" s="54">
        <v>39</v>
      </c>
      <c r="I29" s="2">
        <f>IF(Boxes!$A$3=1,IF(Boxes!$B$3&lt;40,IF(Boxes!$B$3&gt;34,IF(Boxes!$K$3=$A29,H29,0),0),0),0)</f>
        <v>0</v>
      </c>
      <c r="J29" s="54">
        <v>40.5</v>
      </c>
      <c r="K29" s="2">
        <f>IF(Boxes!$A$3=1,IF(Boxes!$B$3&lt;45,IF(Boxes!$B$3&gt;39,IF(Boxes!$K$3=$A29,J29,0),0),0),0)</f>
        <v>0</v>
      </c>
      <c r="L29" s="54">
        <v>40.5</v>
      </c>
      <c r="M29" s="2">
        <f>IF(Boxes!$A$3=1,IF(Boxes!$B$3&lt;50,IF(Boxes!$B$3&gt;44,IF(Boxes!$K$3=$A29,L29,0),0),0),0)</f>
        <v>0</v>
      </c>
      <c r="N29" s="54">
        <v>42</v>
      </c>
      <c r="O29" s="2">
        <f>IF(Boxes!$A$3=1,IF(Boxes!$B$3&lt;55,IF(Boxes!$B$3&gt;49,IF(Boxes!$K$3=$A29,N29,0),0),0),0)</f>
        <v>0</v>
      </c>
      <c r="P29" s="54">
        <v>42</v>
      </c>
      <c r="Q29" s="2">
        <f>IF(Boxes!$A$3=1,IF(Boxes!$B$3&gt;54,IF(Boxes!$K$3=$A29,P29,0),0),0)</f>
        <v>0</v>
      </c>
      <c r="R29" s="54">
        <v>43.5</v>
      </c>
      <c r="S29" s="2">
        <f>IF(Boxes!$A$3=2,IF(Boxes!$B$3&lt;25,IF(Boxes!$K$3=$A29,R29,0),0),0)</f>
        <v>0</v>
      </c>
      <c r="T29" s="54">
        <v>43.5</v>
      </c>
      <c r="U29" s="2">
        <f>IF(Boxes!$A$3=2,IF(Boxes!$B$3&lt;30,IF(Boxes!$B$3&gt;24,IF(Boxes!$K$3=$A29,T29,0),0),0),0)</f>
        <v>0</v>
      </c>
      <c r="V29" s="54">
        <v>47.5</v>
      </c>
      <c r="W29" s="2">
        <f>IF(Boxes!$A$3=2,IF(Boxes!$B$3&lt;35,IF(Boxes!$B$3&gt;29,IF(Boxes!$K$3=$A29,V29,0),0),0),0)</f>
        <v>0</v>
      </c>
      <c r="X29" s="54">
        <v>47.5</v>
      </c>
      <c r="Y29" s="2">
        <f>IF(Boxes!$A$3=2,IF(Boxes!$B$3&lt;40,IF(Boxes!$B$3&gt;34,IF(Boxes!$K$3=$A29,X29,0),0),0),0)</f>
        <v>0</v>
      </c>
      <c r="Z29" s="54">
        <v>50</v>
      </c>
      <c r="AA29" s="2">
        <f>IF(Boxes!$A$3=2,IF(Boxes!$B$3&lt;45,IF(Boxes!$B$3&gt;39,IF(Boxes!$K$3=$A29,Z29,0),0),0),0)</f>
        <v>0</v>
      </c>
      <c r="AB29" s="54">
        <v>50</v>
      </c>
      <c r="AC29" s="2">
        <f>IF(Boxes!$A$3=2,IF(Boxes!$B$3&lt;50,IF(Boxes!$B$3&gt;44,IF(Boxes!$K$3=$A29,AB29,0),0),0),0)</f>
        <v>0</v>
      </c>
      <c r="AD29" s="54">
        <v>50</v>
      </c>
      <c r="AE29" s="2">
        <f>IF(Boxes!$A$3=2,IF(Boxes!$B$3&lt;55,IF(Boxes!$B$3&gt;49,IF(Boxes!$K$3=$A29,AD29,0),0),0),0)</f>
        <v>0</v>
      </c>
      <c r="AF29" s="54">
        <v>50</v>
      </c>
      <c r="AG29" s="2">
        <f>IF(Boxes!$A$3=2,IF(Boxes!$B$3&gt;54,IF(Boxes!$K$3=$A29,AF29,0),0),0)</f>
        <v>0</v>
      </c>
    </row>
    <row r="30" spans="1:33" ht="12.75">
      <c r="A30" s="55">
        <v>43</v>
      </c>
      <c r="B30" s="54">
        <v>39</v>
      </c>
      <c r="C30" s="2">
        <f>IF(Boxes!$A$3=1,IF(Boxes!$B$3&lt;25,IF(Boxes!$K$3=$A30,B30,0),0),0)</f>
        <v>0</v>
      </c>
      <c r="D30" s="54">
        <v>39</v>
      </c>
      <c r="E30" s="2">
        <f>IF(Boxes!$A$3=1,IF(Boxes!$B$3&lt;30,IF(Boxes!$B$3&gt;24,IF(Boxes!$K$3=$A30,D30,0),0),0),0)</f>
        <v>0</v>
      </c>
      <c r="F30" s="54">
        <v>39</v>
      </c>
      <c r="G30" s="2">
        <f>IF(Boxes!$A$3=1,IF(Boxes!$B$3&lt;35,IF(Boxes!$B$3&gt;29,IF(Boxes!$K$3=$A30,F30,0),0),0),0)</f>
        <v>39</v>
      </c>
      <c r="H30" s="54">
        <v>39</v>
      </c>
      <c r="I30" s="2">
        <f>IF(Boxes!$A$3=1,IF(Boxes!$B$3&lt;40,IF(Boxes!$B$3&gt;34,IF(Boxes!$K$3=$A30,H30,0),0),0),0)</f>
        <v>0</v>
      </c>
      <c r="J30" s="54">
        <v>40.5</v>
      </c>
      <c r="K30" s="2">
        <f>IF(Boxes!$A$3=1,IF(Boxes!$B$3&lt;45,IF(Boxes!$B$3&gt;39,IF(Boxes!$K$3=$A30,J30,0),0),0),0)</f>
        <v>0</v>
      </c>
      <c r="L30" s="54">
        <v>40.5</v>
      </c>
      <c r="M30" s="2">
        <f>IF(Boxes!$A$3=1,IF(Boxes!$B$3&lt;50,IF(Boxes!$B$3&gt;44,IF(Boxes!$K$3=$A30,L30,0),0),0),0)</f>
        <v>0</v>
      </c>
      <c r="N30" s="54">
        <v>43.5</v>
      </c>
      <c r="O30" s="2">
        <f>IF(Boxes!$A$3=1,IF(Boxes!$B$3&lt;55,IF(Boxes!$B$3&gt;49,IF(Boxes!$K$3=$A30,N30,0),0),0),0)</f>
        <v>0</v>
      </c>
      <c r="P30" s="54">
        <v>43.5</v>
      </c>
      <c r="Q30" s="2">
        <f>IF(Boxes!$A$3=1,IF(Boxes!$B$3&gt;54,IF(Boxes!$K$3=$A30,P30,0),0),0)</f>
        <v>0</v>
      </c>
      <c r="R30" s="54">
        <v>43.5</v>
      </c>
      <c r="S30" s="2">
        <f>IF(Boxes!$A$3=2,IF(Boxes!$B$3&lt;25,IF(Boxes!$K$3=$A30,R30,0),0),0)</f>
        <v>0</v>
      </c>
      <c r="T30" s="54">
        <v>43.5</v>
      </c>
      <c r="U30" s="2">
        <f>IF(Boxes!$A$3=2,IF(Boxes!$B$3&lt;30,IF(Boxes!$B$3&gt;24,IF(Boxes!$K$3=$A30,T30,0),0),0),0)</f>
        <v>0</v>
      </c>
      <c r="V30" s="54">
        <v>47.5</v>
      </c>
      <c r="W30" s="2">
        <f>IF(Boxes!$A$3=2,IF(Boxes!$B$3&lt;35,IF(Boxes!$B$3&gt;29,IF(Boxes!$K$3=$A30,V30,0),0),0),0)</f>
        <v>0</v>
      </c>
      <c r="X30" s="54">
        <v>47.5</v>
      </c>
      <c r="Y30" s="2">
        <f>IF(Boxes!$A$3=2,IF(Boxes!$B$3&lt;40,IF(Boxes!$B$3&gt;34,IF(Boxes!$K$3=$A30,X30,0),0),0),0)</f>
        <v>0</v>
      </c>
      <c r="Z30" s="54">
        <v>50</v>
      </c>
      <c r="AA30" s="2">
        <f>IF(Boxes!$A$3=2,IF(Boxes!$B$3&lt;45,IF(Boxes!$B$3&gt;39,IF(Boxes!$K$3=$A30,Z30,0),0),0),0)</f>
        <v>0</v>
      </c>
      <c r="AB30" s="54">
        <v>50</v>
      </c>
      <c r="AC30" s="2">
        <f>IF(Boxes!$A$3=2,IF(Boxes!$B$3&lt;50,IF(Boxes!$B$3&gt;44,IF(Boxes!$K$3=$A30,AB30,0),0),0),0)</f>
        <v>0</v>
      </c>
      <c r="AD30" s="54">
        <v>50</v>
      </c>
      <c r="AE30" s="2">
        <f>IF(Boxes!$A$3=2,IF(Boxes!$B$3&lt;55,IF(Boxes!$B$3&gt;49,IF(Boxes!$K$3=$A30,AD30,0),0),0),0)</f>
        <v>0</v>
      </c>
      <c r="AF30" s="54">
        <v>50</v>
      </c>
      <c r="AG30" s="2">
        <f>IF(Boxes!$A$3=2,IF(Boxes!$B$3&gt;54,IF(Boxes!$K$3=$A30,AF30,0),0),0)</f>
        <v>0</v>
      </c>
    </row>
    <row r="31" spans="1:33" ht="12.75">
      <c r="A31" s="55">
        <v>44</v>
      </c>
      <c r="B31" s="54">
        <v>39</v>
      </c>
      <c r="C31" s="2">
        <f>IF(Boxes!$A$3=1,IF(Boxes!$B$3&lt;25,IF(Boxes!$K$3=$A31,B31,0),0),0)</f>
        <v>0</v>
      </c>
      <c r="D31" s="54">
        <v>39</v>
      </c>
      <c r="E31" s="2">
        <f>IF(Boxes!$A$3=1,IF(Boxes!$B$3&lt;30,IF(Boxes!$B$3&gt;24,IF(Boxes!$K$3=$A31,D31,0),0),0),0)</f>
        <v>0</v>
      </c>
      <c r="F31" s="54">
        <v>40.5</v>
      </c>
      <c r="G31" s="2">
        <f>IF(Boxes!$A$3=1,IF(Boxes!$B$3&lt;35,IF(Boxes!$B$3&gt;29,IF(Boxes!$K$3=$A31,F31,0),0),0),0)</f>
        <v>0</v>
      </c>
      <c r="H31" s="54">
        <v>40.5</v>
      </c>
      <c r="I31" s="2">
        <f>IF(Boxes!$A$3=1,IF(Boxes!$B$3&lt;40,IF(Boxes!$B$3&gt;34,IF(Boxes!$K$3=$A31,H31,0),0),0),0)</f>
        <v>0</v>
      </c>
      <c r="J31" s="54">
        <v>42</v>
      </c>
      <c r="K31" s="2">
        <f>IF(Boxes!$A$3=1,IF(Boxes!$B$3&lt;45,IF(Boxes!$B$3&gt;39,IF(Boxes!$K$3=$A31,J31,0),0),0),0)</f>
        <v>0</v>
      </c>
      <c r="L31" s="54">
        <v>42</v>
      </c>
      <c r="M31" s="2">
        <f>IF(Boxes!$A$3=1,IF(Boxes!$B$3&lt;50,IF(Boxes!$B$3&gt;44,IF(Boxes!$K$3=$A31,L31,0),0),0),0)</f>
        <v>0</v>
      </c>
      <c r="N31" s="54">
        <v>43.5</v>
      </c>
      <c r="O31" s="2">
        <f>IF(Boxes!$A$3=1,IF(Boxes!$B$3&lt;55,IF(Boxes!$B$3&gt;49,IF(Boxes!$K$3=$A31,N31,0),0),0),0)</f>
        <v>0</v>
      </c>
      <c r="P31" s="54">
        <v>43.5</v>
      </c>
      <c r="Q31" s="2">
        <f>IF(Boxes!$A$3=1,IF(Boxes!$B$3&gt;54,IF(Boxes!$K$3=$A31,P31,0),0),0)</f>
        <v>0</v>
      </c>
      <c r="R31" s="54">
        <v>45</v>
      </c>
      <c r="S31" s="2">
        <f>IF(Boxes!$A$3=2,IF(Boxes!$B$3&lt;25,IF(Boxes!$K$3=$A31,R31,0),0),0)</f>
        <v>0</v>
      </c>
      <c r="T31" s="54">
        <v>45</v>
      </c>
      <c r="U31" s="2">
        <f>IF(Boxes!$A$3=2,IF(Boxes!$B$3&lt;30,IF(Boxes!$B$3&gt;24,IF(Boxes!$K$3=$A31,T31,0),0),0),0)</f>
        <v>0</v>
      </c>
      <c r="V31" s="54">
        <v>50</v>
      </c>
      <c r="W31" s="2">
        <f>IF(Boxes!$A$3=2,IF(Boxes!$B$3&lt;35,IF(Boxes!$B$3&gt;29,IF(Boxes!$K$3=$A31,V31,0),0),0),0)</f>
        <v>0</v>
      </c>
      <c r="X31" s="54">
        <v>50</v>
      </c>
      <c r="Y31" s="2">
        <f>IF(Boxes!$A$3=2,IF(Boxes!$B$3&lt;40,IF(Boxes!$B$3&gt;34,IF(Boxes!$K$3=$A31,X31,0),0),0),0)</f>
        <v>0</v>
      </c>
      <c r="Z31" s="54">
        <v>50</v>
      </c>
      <c r="AA31" s="2">
        <f>IF(Boxes!$A$3=2,IF(Boxes!$B$3&lt;45,IF(Boxes!$B$3&gt;39,IF(Boxes!$K$3=$A31,Z31,0),0),0),0)</f>
        <v>0</v>
      </c>
      <c r="AB31" s="54">
        <v>50</v>
      </c>
      <c r="AC31" s="2">
        <f>IF(Boxes!$A$3=2,IF(Boxes!$B$3&lt;50,IF(Boxes!$B$3&gt;44,IF(Boxes!$K$3=$A31,AB31,0),0),0),0)</f>
        <v>0</v>
      </c>
      <c r="AD31" s="54">
        <v>50</v>
      </c>
      <c r="AE31" s="2">
        <f>IF(Boxes!$A$3=2,IF(Boxes!$B$3&lt;55,IF(Boxes!$B$3&gt;49,IF(Boxes!$K$3=$A31,AD31,0),0),0),0)</f>
        <v>0</v>
      </c>
      <c r="AF31" s="54">
        <v>50</v>
      </c>
      <c r="AG31" s="2">
        <f>IF(Boxes!$A$3=2,IF(Boxes!$B$3&gt;54,IF(Boxes!$K$3=$A31,AF31,0),0),0)</f>
        <v>0</v>
      </c>
    </row>
    <row r="32" spans="1:33" ht="12.75">
      <c r="A32" s="55">
        <v>45</v>
      </c>
      <c r="B32" s="54">
        <v>40.5</v>
      </c>
      <c r="C32" s="2">
        <f>IF(Boxes!$A$3=1,IF(Boxes!$B$3&lt;25,IF(Boxes!$K$3=$A32,B32,0),0),0)</f>
        <v>0</v>
      </c>
      <c r="D32" s="54">
        <v>40.5</v>
      </c>
      <c r="E32" s="2">
        <f>IF(Boxes!$A$3=1,IF(Boxes!$B$3&lt;30,IF(Boxes!$B$3&gt;24,IF(Boxes!$K$3=$A32,D32,0),0),0),0)</f>
        <v>0</v>
      </c>
      <c r="F32" s="54">
        <v>40.5</v>
      </c>
      <c r="G32" s="2">
        <f>IF(Boxes!$A$3=1,IF(Boxes!$B$3&lt;35,IF(Boxes!$B$3&gt;29,IF(Boxes!$K$3=$A32,F32,0),0),0),0)</f>
        <v>0</v>
      </c>
      <c r="H32" s="54">
        <v>40.5</v>
      </c>
      <c r="I32" s="2">
        <f>IF(Boxes!$A$3=1,IF(Boxes!$B$3&lt;40,IF(Boxes!$B$3&gt;34,IF(Boxes!$K$3=$A32,H32,0),0),0),0)</f>
        <v>0</v>
      </c>
      <c r="J32" s="54">
        <v>42</v>
      </c>
      <c r="K32" s="2">
        <f>IF(Boxes!$A$3=1,IF(Boxes!$B$3&lt;45,IF(Boxes!$B$3&gt;39,IF(Boxes!$K$3=$A32,J32,0),0),0),0)</f>
        <v>0</v>
      </c>
      <c r="L32" s="54">
        <v>42</v>
      </c>
      <c r="M32" s="2">
        <f>IF(Boxes!$A$3=1,IF(Boxes!$B$3&lt;50,IF(Boxes!$B$3&gt;44,IF(Boxes!$K$3=$A32,L32,0),0),0),0)</f>
        <v>0</v>
      </c>
      <c r="N32" s="54">
        <v>45</v>
      </c>
      <c r="O32" s="2">
        <f>IF(Boxes!$A$3=1,IF(Boxes!$B$3&lt;55,IF(Boxes!$B$3&gt;49,IF(Boxes!$K$3=$A32,N32,0),0),0),0)</f>
        <v>0</v>
      </c>
      <c r="P32" s="54">
        <v>45</v>
      </c>
      <c r="Q32" s="2">
        <f>IF(Boxes!$A$3=1,IF(Boxes!$B$3&gt;54,IF(Boxes!$K$3=$A32,P32,0),0),0)</f>
        <v>0</v>
      </c>
      <c r="R32" s="54">
        <v>47.5</v>
      </c>
      <c r="S32" s="2">
        <f>IF(Boxes!$A$3=2,IF(Boxes!$B$3&lt;25,IF(Boxes!$K$3=$A32,R32,0),0),0)</f>
        <v>0</v>
      </c>
      <c r="T32" s="54">
        <v>47.5</v>
      </c>
      <c r="U32" s="2">
        <f>IF(Boxes!$A$3=2,IF(Boxes!$B$3&lt;30,IF(Boxes!$B$3&gt;24,IF(Boxes!$K$3=$A32,T32,0),0),0),0)</f>
        <v>0</v>
      </c>
      <c r="V32" s="54">
        <v>50</v>
      </c>
      <c r="W32" s="2">
        <f>IF(Boxes!$A$3=2,IF(Boxes!$B$3&lt;35,IF(Boxes!$B$3&gt;29,IF(Boxes!$K$3=$A32,V32,0),0),0),0)</f>
        <v>0</v>
      </c>
      <c r="X32" s="54">
        <v>50</v>
      </c>
      <c r="Y32" s="2">
        <f>IF(Boxes!$A$3=2,IF(Boxes!$B$3&lt;40,IF(Boxes!$B$3&gt;34,IF(Boxes!$K$3=$A32,X32,0),0),0),0)</f>
        <v>0</v>
      </c>
      <c r="Z32" s="54">
        <v>50</v>
      </c>
      <c r="AA32" s="2">
        <f>IF(Boxes!$A$3=2,IF(Boxes!$B$3&lt;45,IF(Boxes!$B$3&gt;39,IF(Boxes!$K$3=$A32,Z32,0),0),0),0)</f>
        <v>0</v>
      </c>
      <c r="AB32" s="54">
        <v>50</v>
      </c>
      <c r="AC32" s="2">
        <f>IF(Boxes!$A$3=2,IF(Boxes!$B$3&lt;50,IF(Boxes!$B$3&gt;44,IF(Boxes!$K$3=$A32,AB32,0),0),0),0)</f>
        <v>0</v>
      </c>
      <c r="AD32" s="54">
        <v>50</v>
      </c>
      <c r="AE32" s="2">
        <f>IF(Boxes!$A$3=2,IF(Boxes!$B$3&lt;55,IF(Boxes!$B$3&gt;49,IF(Boxes!$K$3=$A32,AD32,0),0),0),0)</f>
        <v>0</v>
      </c>
      <c r="AF32" s="54">
        <v>50</v>
      </c>
      <c r="AG32" s="2">
        <f>IF(Boxes!$A$3=2,IF(Boxes!$B$3&gt;54,IF(Boxes!$K$3=$A32,AF32,0),0),0)</f>
        <v>0</v>
      </c>
    </row>
    <row r="33" spans="1:33" ht="12.75">
      <c r="A33" s="55">
        <v>46</v>
      </c>
      <c r="B33" s="54">
        <v>40.5</v>
      </c>
      <c r="C33" s="2">
        <f>IF(Boxes!$A$3=1,IF(Boxes!$B$3&lt;25,IF(Boxes!$K$3=$A33,B33,0),0),0)</f>
        <v>0</v>
      </c>
      <c r="D33" s="54">
        <v>40.5</v>
      </c>
      <c r="E33" s="2">
        <f>IF(Boxes!$A$3=1,IF(Boxes!$B$3&lt;30,IF(Boxes!$B$3&gt;24,IF(Boxes!$K$3=$A33,D33,0),0),0),0)</f>
        <v>0</v>
      </c>
      <c r="F33" s="54">
        <v>42</v>
      </c>
      <c r="G33" s="2">
        <f>IF(Boxes!$A$3=1,IF(Boxes!$B$3&lt;35,IF(Boxes!$B$3&gt;29,IF(Boxes!$K$3=$A33,F33,0),0),0),0)</f>
        <v>0</v>
      </c>
      <c r="H33" s="54">
        <v>42</v>
      </c>
      <c r="I33" s="2">
        <f>IF(Boxes!$A$3=1,IF(Boxes!$B$3&lt;40,IF(Boxes!$B$3&gt;34,IF(Boxes!$K$3=$A33,H33,0),0),0),0)</f>
        <v>0</v>
      </c>
      <c r="J33" s="54">
        <v>43.5</v>
      </c>
      <c r="K33" s="2">
        <f>IF(Boxes!$A$3=1,IF(Boxes!$B$3&lt;45,IF(Boxes!$B$3&gt;39,IF(Boxes!$K$3=$A33,J33,0),0),0),0)</f>
        <v>0</v>
      </c>
      <c r="L33" s="54">
        <v>43.5</v>
      </c>
      <c r="M33" s="2">
        <f>IF(Boxes!$A$3=1,IF(Boxes!$B$3&lt;50,IF(Boxes!$B$3&gt;44,IF(Boxes!$K$3=$A33,L33,0),0),0),0)</f>
        <v>0</v>
      </c>
      <c r="N33" s="54">
        <v>47.5</v>
      </c>
      <c r="O33" s="2">
        <f>IF(Boxes!$A$3=1,IF(Boxes!$B$3&lt;55,IF(Boxes!$B$3&gt;49,IF(Boxes!$K$3=$A33,N33,0),0),0),0)</f>
        <v>0</v>
      </c>
      <c r="P33" s="54">
        <v>47.5</v>
      </c>
      <c r="Q33" s="2">
        <f>IF(Boxes!$A$3=1,IF(Boxes!$B$3&gt;54,IF(Boxes!$K$3=$A33,P33,0),0),0)</f>
        <v>0</v>
      </c>
      <c r="R33" s="54">
        <v>47.5</v>
      </c>
      <c r="S33" s="2">
        <f>IF(Boxes!$A$3=2,IF(Boxes!$B$3&lt;25,IF(Boxes!$K$3=$A33,R33,0),0),0)</f>
        <v>0</v>
      </c>
      <c r="T33" s="54">
        <v>50</v>
      </c>
      <c r="U33" s="2">
        <f>IF(Boxes!$A$3=2,IF(Boxes!$B$3&lt;30,IF(Boxes!$B$3&gt;24,IF(Boxes!$K$3=$A33,T33,0),0),0),0)</f>
        <v>0</v>
      </c>
      <c r="V33" s="54">
        <v>50</v>
      </c>
      <c r="W33" s="2">
        <f>IF(Boxes!$A$3=2,IF(Boxes!$B$3&lt;35,IF(Boxes!$B$3&gt;29,IF(Boxes!$K$3=$A33,V33,0),0),0),0)</f>
        <v>0</v>
      </c>
      <c r="X33" s="54">
        <v>50</v>
      </c>
      <c r="Y33" s="2">
        <f>IF(Boxes!$A$3=2,IF(Boxes!$B$3&lt;40,IF(Boxes!$B$3&gt;34,IF(Boxes!$K$3=$A33,X33,0),0),0),0)</f>
        <v>0</v>
      </c>
      <c r="Z33" s="54">
        <v>50</v>
      </c>
      <c r="AA33" s="2">
        <f>IF(Boxes!$A$3=2,IF(Boxes!$B$3&lt;45,IF(Boxes!$B$3&gt;39,IF(Boxes!$K$3=$A33,Z33,0),0),0),0)</f>
        <v>0</v>
      </c>
      <c r="AB33" s="54">
        <v>50</v>
      </c>
      <c r="AC33" s="2">
        <f>IF(Boxes!$A$3=2,IF(Boxes!$B$3&lt;50,IF(Boxes!$B$3&gt;44,IF(Boxes!$K$3=$A33,AB33,0),0),0),0)</f>
        <v>0</v>
      </c>
      <c r="AD33" s="54">
        <v>50</v>
      </c>
      <c r="AE33" s="2">
        <f>IF(Boxes!$A$3=2,IF(Boxes!$B$3&lt;55,IF(Boxes!$B$3&gt;49,IF(Boxes!$K$3=$A33,AD33,0),0),0),0)</f>
        <v>0</v>
      </c>
      <c r="AF33" s="54">
        <v>50</v>
      </c>
      <c r="AG33" s="2">
        <f>IF(Boxes!$A$3=2,IF(Boxes!$B$3&gt;54,IF(Boxes!$K$3=$A33,AF33,0),0),0)</f>
        <v>0</v>
      </c>
    </row>
    <row r="34" spans="1:33" ht="12.75">
      <c r="A34" s="55">
        <v>47</v>
      </c>
      <c r="B34" s="54">
        <v>42</v>
      </c>
      <c r="C34" s="2">
        <f>IF(Boxes!$A$3=1,IF(Boxes!$B$3&lt;25,IF(Boxes!$K$3=$A34,B34,0),0),0)</f>
        <v>0</v>
      </c>
      <c r="D34" s="54">
        <v>42</v>
      </c>
      <c r="E34" s="2">
        <f>IF(Boxes!$A$3=1,IF(Boxes!$B$3&lt;30,IF(Boxes!$B$3&gt;24,IF(Boxes!$K$3=$A34,D34,0),0),0),0)</f>
        <v>0</v>
      </c>
      <c r="F34" s="54">
        <v>42</v>
      </c>
      <c r="G34" s="2">
        <f>IF(Boxes!$A$3=1,IF(Boxes!$B$3&lt;35,IF(Boxes!$B$3&gt;29,IF(Boxes!$K$3=$A34,F34,0),0),0),0)</f>
        <v>0</v>
      </c>
      <c r="H34" s="54">
        <v>42</v>
      </c>
      <c r="I34" s="2">
        <f>IF(Boxes!$A$3=1,IF(Boxes!$B$3&lt;40,IF(Boxes!$B$3&gt;34,IF(Boxes!$K$3=$A34,H34,0),0),0),0)</f>
        <v>0</v>
      </c>
      <c r="J34" s="54">
        <v>43.5</v>
      </c>
      <c r="K34" s="2">
        <f>IF(Boxes!$A$3=1,IF(Boxes!$B$3&lt;45,IF(Boxes!$B$3&gt;39,IF(Boxes!$K$3=$A34,J34,0),0),0),0)</f>
        <v>0</v>
      </c>
      <c r="L34" s="54">
        <v>43.5</v>
      </c>
      <c r="M34" s="2">
        <f>IF(Boxes!$A$3=1,IF(Boxes!$B$3&lt;50,IF(Boxes!$B$3&gt;44,IF(Boxes!$K$3=$A34,L34,0),0),0),0)</f>
        <v>0</v>
      </c>
      <c r="N34" s="54">
        <v>50</v>
      </c>
      <c r="O34" s="2">
        <f>IF(Boxes!$A$3=1,IF(Boxes!$B$3&lt;55,IF(Boxes!$B$3&gt;49,IF(Boxes!$K$3=$A34,N34,0),0),0),0)</f>
        <v>0</v>
      </c>
      <c r="P34" s="54">
        <v>50</v>
      </c>
      <c r="Q34" s="2">
        <f>IF(Boxes!$A$3=1,IF(Boxes!$B$3&gt;54,IF(Boxes!$K$3=$A34,P34,0),0),0)</f>
        <v>0</v>
      </c>
      <c r="R34" s="54">
        <v>50</v>
      </c>
      <c r="S34" s="2">
        <f>IF(Boxes!$A$3=2,IF(Boxes!$B$3&lt;25,IF(Boxes!$K$3=$A34,R34,0),0),0)</f>
        <v>0</v>
      </c>
      <c r="T34" s="54">
        <v>50</v>
      </c>
      <c r="U34" s="2">
        <f>IF(Boxes!$A$3=2,IF(Boxes!$B$3&lt;30,IF(Boxes!$B$3&gt;24,IF(Boxes!$K$3=$A34,T34,0),0),0),0)</f>
        <v>0</v>
      </c>
      <c r="V34" s="54">
        <v>50</v>
      </c>
      <c r="W34" s="2">
        <f>IF(Boxes!$A$3=2,IF(Boxes!$B$3&lt;35,IF(Boxes!$B$3&gt;29,IF(Boxes!$K$3=$A34,V34,0),0),0),0)</f>
        <v>0</v>
      </c>
      <c r="X34" s="54">
        <v>50</v>
      </c>
      <c r="Y34" s="2">
        <f>IF(Boxes!$A$3=2,IF(Boxes!$B$3&lt;40,IF(Boxes!$B$3&gt;34,IF(Boxes!$K$3=$A34,X34,0),0),0),0)</f>
        <v>0</v>
      </c>
      <c r="Z34" s="54">
        <v>50</v>
      </c>
      <c r="AA34" s="2">
        <f>IF(Boxes!$A$3=2,IF(Boxes!$B$3&lt;45,IF(Boxes!$B$3&gt;39,IF(Boxes!$K$3=$A34,Z34,0),0),0),0)</f>
        <v>0</v>
      </c>
      <c r="AB34" s="54">
        <v>50</v>
      </c>
      <c r="AC34" s="2">
        <f>IF(Boxes!$A$3=2,IF(Boxes!$B$3&lt;50,IF(Boxes!$B$3&gt;44,IF(Boxes!$K$3=$A34,AB34,0),0),0),0)</f>
        <v>0</v>
      </c>
      <c r="AD34" s="54">
        <v>50</v>
      </c>
      <c r="AE34" s="2">
        <f>IF(Boxes!$A$3=2,IF(Boxes!$B$3&lt;55,IF(Boxes!$B$3&gt;49,IF(Boxes!$K$3=$A34,AD34,0),0),0),0)</f>
        <v>0</v>
      </c>
      <c r="AF34" s="54">
        <v>50</v>
      </c>
      <c r="AG34" s="2">
        <f>IF(Boxes!$A$3=2,IF(Boxes!$B$3&gt;54,IF(Boxes!$K$3=$A34,AF34,0),0),0)</f>
        <v>0</v>
      </c>
    </row>
    <row r="35" spans="1:33" ht="12.75">
      <c r="A35" s="55">
        <v>48</v>
      </c>
      <c r="B35" s="54">
        <v>42</v>
      </c>
      <c r="C35" s="2">
        <f>IF(Boxes!$A$3=1,IF(Boxes!$B$3&lt;25,IF(Boxes!$K$3=$A35,B35,0),0),0)</f>
        <v>0</v>
      </c>
      <c r="D35" s="54">
        <v>42</v>
      </c>
      <c r="E35" s="2">
        <f>IF(Boxes!$A$3=1,IF(Boxes!$B$3&lt;30,IF(Boxes!$B$3&gt;24,IF(Boxes!$K$3=$A35,D35,0),0),0),0)</f>
        <v>0</v>
      </c>
      <c r="F35" s="54">
        <v>43.5</v>
      </c>
      <c r="G35" s="2">
        <f>IF(Boxes!$A$3=1,IF(Boxes!$B$3&lt;35,IF(Boxes!$B$3&gt;29,IF(Boxes!$K$3=$A35,F35,0),0),0),0)</f>
        <v>0</v>
      </c>
      <c r="H35" s="54">
        <v>43.5</v>
      </c>
      <c r="I35" s="2">
        <f>IF(Boxes!$A$3=1,IF(Boxes!$B$3&lt;40,IF(Boxes!$B$3&gt;34,IF(Boxes!$K$3=$A35,H35,0),0),0),0)</f>
        <v>0</v>
      </c>
      <c r="J35" s="54">
        <v>45</v>
      </c>
      <c r="K35" s="2">
        <f>IF(Boxes!$A$3=1,IF(Boxes!$B$3&lt;45,IF(Boxes!$B$3&gt;39,IF(Boxes!$K$3=$A35,J35,0),0),0),0)</f>
        <v>0</v>
      </c>
      <c r="L35" s="54">
        <v>45</v>
      </c>
      <c r="M35" s="2">
        <f>IF(Boxes!$A$3=1,IF(Boxes!$B$3&lt;50,IF(Boxes!$B$3&gt;44,IF(Boxes!$K$3=$A35,L35,0),0),0),0)</f>
        <v>0</v>
      </c>
      <c r="N35" s="54">
        <v>50</v>
      </c>
      <c r="O35" s="2">
        <f>IF(Boxes!$A$3=1,IF(Boxes!$B$3&lt;55,IF(Boxes!$B$3&gt;49,IF(Boxes!$K$3=$A35,N35,0),0),0),0)</f>
        <v>0</v>
      </c>
      <c r="P35" s="54">
        <v>50</v>
      </c>
      <c r="Q35" s="2">
        <f>IF(Boxes!$A$3=1,IF(Boxes!$B$3&gt;54,IF(Boxes!$K$3=$A35,P35,0),0),0)</f>
        <v>0</v>
      </c>
      <c r="R35" s="54">
        <v>50</v>
      </c>
      <c r="S35" s="2">
        <f>IF(Boxes!$A$3=2,IF(Boxes!$B$3&lt;25,IF(Boxes!$K$3=$A35,R35,0),0),0)</f>
        <v>0</v>
      </c>
      <c r="T35" s="54">
        <v>50</v>
      </c>
      <c r="U35" s="2">
        <f>IF(Boxes!$A$3=2,IF(Boxes!$B$3&lt;30,IF(Boxes!$B$3&gt;24,IF(Boxes!$K$3=$A35,T35,0),0),0),0)</f>
        <v>0</v>
      </c>
      <c r="V35" s="54">
        <v>50</v>
      </c>
      <c r="W35" s="2">
        <f>IF(Boxes!$A$3=2,IF(Boxes!$B$3&lt;35,IF(Boxes!$B$3&gt;29,IF(Boxes!$K$3=$A35,V35,0),0),0),0)</f>
        <v>0</v>
      </c>
      <c r="X35" s="54">
        <v>50</v>
      </c>
      <c r="Y35" s="2">
        <f>IF(Boxes!$A$3=2,IF(Boxes!$B$3&lt;40,IF(Boxes!$B$3&gt;34,IF(Boxes!$K$3=$A35,X35,0),0),0),0)</f>
        <v>0</v>
      </c>
      <c r="Z35" s="54">
        <v>50</v>
      </c>
      <c r="AA35" s="2">
        <f>IF(Boxes!$A$3=2,IF(Boxes!$B$3&lt;45,IF(Boxes!$B$3&gt;39,IF(Boxes!$K$3=$A35,Z35,0),0),0),0)</f>
        <v>0</v>
      </c>
      <c r="AB35" s="54">
        <v>50</v>
      </c>
      <c r="AC35" s="2">
        <f>IF(Boxes!$A$3=2,IF(Boxes!$B$3&lt;50,IF(Boxes!$B$3&gt;44,IF(Boxes!$K$3=$A35,AB35,0),0),0),0)</f>
        <v>0</v>
      </c>
      <c r="AD35" s="54">
        <v>50</v>
      </c>
      <c r="AE35" s="2">
        <f>IF(Boxes!$A$3=2,IF(Boxes!$B$3&lt;55,IF(Boxes!$B$3&gt;49,IF(Boxes!$K$3=$A35,AD35,0),0),0),0)</f>
        <v>0</v>
      </c>
      <c r="AF35" s="54">
        <v>50</v>
      </c>
      <c r="AG35" s="2">
        <f>IF(Boxes!$A$3=2,IF(Boxes!$B$3&gt;54,IF(Boxes!$K$3=$A35,AF35,0),0),0)</f>
        <v>0</v>
      </c>
    </row>
    <row r="36" spans="1:33" ht="12.75">
      <c r="A36" s="55">
        <v>49</v>
      </c>
      <c r="B36" s="54">
        <v>43.5</v>
      </c>
      <c r="C36" s="2">
        <f>IF(Boxes!$A$3=1,IF(Boxes!$B$3&lt;25,IF(Boxes!$K$3=$A36,B36,0),0),0)</f>
        <v>0</v>
      </c>
      <c r="D36" s="54">
        <v>43.5</v>
      </c>
      <c r="E36" s="2">
        <f>IF(Boxes!$A$3=1,IF(Boxes!$B$3&lt;30,IF(Boxes!$B$3&gt;24,IF(Boxes!$K$3=$A36,D36,0),0),0),0)</f>
        <v>0</v>
      </c>
      <c r="F36" s="54">
        <v>43.5</v>
      </c>
      <c r="G36" s="2">
        <f>IF(Boxes!$A$3=1,IF(Boxes!$B$3&lt;35,IF(Boxes!$B$3&gt;29,IF(Boxes!$K$3=$A36,F36,0),0),0),0)</f>
        <v>0</v>
      </c>
      <c r="H36" s="54">
        <v>43.5</v>
      </c>
      <c r="I36" s="2">
        <f>IF(Boxes!$A$3=1,IF(Boxes!$B$3&lt;40,IF(Boxes!$B$3&gt;34,IF(Boxes!$K$3=$A36,H36,0),0),0),0)</f>
        <v>0</v>
      </c>
      <c r="J36" s="54">
        <v>47.5</v>
      </c>
      <c r="K36" s="2">
        <f>IF(Boxes!$A$3=1,IF(Boxes!$B$3&lt;45,IF(Boxes!$B$3&gt;39,IF(Boxes!$K$3=$A36,J36,0),0),0),0)</f>
        <v>0</v>
      </c>
      <c r="L36" s="54">
        <v>47.5</v>
      </c>
      <c r="M36" s="2">
        <f>IF(Boxes!$A$3=1,IF(Boxes!$B$3&lt;50,IF(Boxes!$B$3&gt;44,IF(Boxes!$K$3=$A36,L36,0),0),0),0)</f>
        <v>0</v>
      </c>
      <c r="N36" s="54">
        <v>50</v>
      </c>
      <c r="O36" s="2">
        <f>IF(Boxes!$A$3=1,IF(Boxes!$B$3&lt;55,IF(Boxes!$B$3&gt;49,IF(Boxes!$K$3=$A36,N36,0),0),0),0)</f>
        <v>0</v>
      </c>
      <c r="P36" s="54">
        <v>50</v>
      </c>
      <c r="Q36" s="2">
        <f>IF(Boxes!$A$3=1,IF(Boxes!$B$3&gt;54,IF(Boxes!$K$3=$A36,P36,0),0),0)</f>
        <v>0</v>
      </c>
      <c r="R36" s="54">
        <v>50</v>
      </c>
      <c r="S36" s="2">
        <f>IF(Boxes!$A$3=2,IF(Boxes!$B$3&lt;25,IF(Boxes!$K$3=$A36,R36,0),0),0)</f>
        <v>0</v>
      </c>
      <c r="T36" s="54">
        <v>50</v>
      </c>
      <c r="U36" s="2">
        <f>IF(Boxes!$A$3=2,IF(Boxes!$B$3&lt;30,IF(Boxes!$B$3&gt;24,IF(Boxes!$K$3=$A36,T36,0),0),0),0)</f>
        <v>0</v>
      </c>
      <c r="V36" s="54">
        <v>50</v>
      </c>
      <c r="W36" s="2">
        <f>IF(Boxes!$A$3=2,IF(Boxes!$B$3&lt;35,IF(Boxes!$B$3&gt;29,IF(Boxes!$K$3=$A36,V36,0),0),0),0)</f>
        <v>0</v>
      </c>
      <c r="X36" s="54">
        <v>50</v>
      </c>
      <c r="Y36" s="2">
        <f>IF(Boxes!$A$3=2,IF(Boxes!$B$3&lt;40,IF(Boxes!$B$3&gt;34,IF(Boxes!$K$3=$A36,X36,0),0),0),0)</f>
        <v>0</v>
      </c>
      <c r="Z36" s="54">
        <v>50</v>
      </c>
      <c r="AA36" s="2">
        <f>IF(Boxes!$A$3=2,IF(Boxes!$B$3&lt;45,IF(Boxes!$B$3&gt;39,IF(Boxes!$K$3=$A36,Z36,0),0),0),0)</f>
        <v>0</v>
      </c>
      <c r="AB36" s="54">
        <v>50</v>
      </c>
      <c r="AC36" s="2">
        <f>IF(Boxes!$A$3=2,IF(Boxes!$B$3&lt;50,IF(Boxes!$B$3&gt;44,IF(Boxes!$K$3=$A36,AB36,0),0),0),0)</f>
        <v>0</v>
      </c>
      <c r="AD36" s="54">
        <v>50</v>
      </c>
      <c r="AE36" s="2">
        <f>IF(Boxes!$A$3=2,IF(Boxes!$B$3&lt;55,IF(Boxes!$B$3&gt;49,IF(Boxes!$K$3=$A36,AD36,0),0),0),0)</f>
        <v>0</v>
      </c>
      <c r="AF36" s="54">
        <v>50</v>
      </c>
      <c r="AG36" s="2">
        <f>IF(Boxes!$A$3=2,IF(Boxes!$B$3&gt;54,IF(Boxes!$K$3=$A36,AF36,0),0),0)</f>
        <v>0</v>
      </c>
    </row>
    <row r="37" spans="1:33" ht="12.75">
      <c r="A37" s="55">
        <v>50</v>
      </c>
      <c r="B37" s="54">
        <v>43.5</v>
      </c>
      <c r="C37" s="2">
        <f>IF(Boxes!$A$3=1,IF(Boxes!$B$3&lt;25,IF(Boxes!$K$3=$A37,B37,0),0),0)</f>
        <v>0</v>
      </c>
      <c r="D37" s="54">
        <v>43.5</v>
      </c>
      <c r="E37" s="2">
        <f>IF(Boxes!$A$3=1,IF(Boxes!$B$3&lt;30,IF(Boxes!$B$3&gt;24,IF(Boxes!$K$3=$A37,D37,0),0),0),0)</f>
        <v>0</v>
      </c>
      <c r="F37" s="54">
        <v>45</v>
      </c>
      <c r="G37" s="2">
        <f>IF(Boxes!$A$3=1,IF(Boxes!$B$3&lt;35,IF(Boxes!$B$3&gt;29,IF(Boxes!$K$3=$A37,F37,0),0),0),0)</f>
        <v>0</v>
      </c>
      <c r="H37" s="54">
        <v>45</v>
      </c>
      <c r="I37" s="2">
        <f>IF(Boxes!$A$3=1,IF(Boxes!$B$3&lt;40,IF(Boxes!$B$3&gt;34,IF(Boxes!$K$3=$A37,H37,0),0),0),0)</f>
        <v>0</v>
      </c>
      <c r="J37" s="54">
        <v>50</v>
      </c>
      <c r="K37" s="2">
        <f>IF(Boxes!$A$3=1,IF(Boxes!$B$3&lt;45,IF(Boxes!$B$3&gt;39,IF(Boxes!$K$3=$A37,J37,0),0),0),0)</f>
        <v>0</v>
      </c>
      <c r="L37" s="54">
        <v>50</v>
      </c>
      <c r="M37" s="2">
        <f>IF(Boxes!$A$3=1,IF(Boxes!$B$3&lt;50,IF(Boxes!$B$3&gt;44,IF(Boxes!$K$3=$A37,L37,0),0),0),0)</f>
        <v>0</v>
      </c>
      <c r="N37" s="54">
        <v>50</v>
      </c>
      <c r="O37" s="2">
        <f>IF(Boxes!$A$3=1,IF(Boxes!$B$3&lt;55,IF(Boxes!$B$3&gt;49,IF(Boxes!$K$3=$A37,N37,0),0),0),0)</f>
        <v>0</v>
      </c>
      <c r="P37" s="54">
        <v>50</v>
      </c>
      <c r="Q37" s="2">
        <f>IF(Boxes!$A$3=1,IF(Boxes!$B$3&gt;54,IF(Boxes!$K$3=$A37,P37,0),0),0)</f>
        <v>0</v>
      </c>
      <c r="R37" s="54">
        <v>50</v>
      </c>
      <c r="S37" s="2">
        <f>IF(Boxes!$A$3=2,IF(Boxes!$B$3&lt;25,IF(Boxes!$K$3=$A37,R37,0),0),0)</f>
        <v>0</v>
      </c>
      <c r="T37" s="54">
        <v>50</v>
      </c>
      <c r="U37" s="2">
        <f>IF(Boxes!$A$3=2,IF(Boxes!$B$3&lt;30,IF(Boxes!$B$3&gt;24,IF(Boxes!$K$3=$A37,T37,0),0),0),0)</f>
        <v>0</v>
      </c>
      <c r="V37" s="54">
        <v>50</v>
      </c>
      <c r="W37" s="2">
        <f>IF(Boxes!$A$3=2,IF(Boxes!$B$3&lt;35,IF(Boxes!$B$3&gt;29,IF(Boxes!$K$3=$A37,V37,0),0),0),0)</f>
        <v>0</v>
      </c>
      <c r="X37" s="54">
        <v>50</v>
      </c>
      <c r="Y37" s="2">
        <f>IF(Boxes!$A$3=2,IF(Boxes!$B$3&lt;40,IF(Boxes!$B$3&gt;34,IF(Boxes!$K$3=$A37,X37,0),0),0),0)</f>
        <v>0</v>
      </c>
      <c r="Z37" s="54">
        <v>50</v>
      </c>
      <c r="AA37" s="2">
        <f>IF(Boxes!$A$3=2,IF(Boxes!$B$3&lt;45,IF(Boxes!$B$3&gt;39,IF(Boxes!$K$3=$A37,Z37,0),0),0),0)</f>
        <v>0</v>
      </c>
      <c r="AB37" s="54">
        <v>50</v>
      </c>
      <c r="AC37" s="2">
        <f>IF(Boxes!$A$3=2,IF(Boxes!$B$3&lt;50,IF(Boxes!$B$3&gt;44,IF(Boxes!$K$3=$A37,AB37,0),0),0),0)</f>
        <v>0</v>
      </c>
      <c r="AD37" s="54">
        <v>50</v>
      </c>
      <c r="AE37" s="2">
        <f>IF(Boxes!$A$3=2,IF(Boxes!$B$3&lt;55,IF(Boxes!$B$3&gt;49,IF(Boxes!$K$3=$A37,AD37,0),0),0),0)</f>
        <v>0</v>
      </c>
      <c r="AF37" s="54">
        <v>50</v>
      </c>
      <c r="AG37" s="2">
        <f>IF(Boxes!$A$3=2,IF(Boxes!$B$3&gt;54,IF(Boxes!$K$3=$A37,AF37,0),0),0)</f>
        <v>0</v>
      </c>
    </row>
    <row r="38" spans="1:33" ht="12.75">
      <c r="A38" s="55">
        <v>51</v>
      </c>
      <c r="B38" s="54">
        <v>45</v>
      </c>
      <c r="C38" s="2">
        <f>IF(Boxes!$A$3=1,IF(Boxes!$B$3&lt;25,IF(Boxes!$K$3=$A38,B38,0),0),0)</f>
        <v>0</v>
      </c>
      <c r="D38" s="54">
        <v>45</v>
      </c>
      <c r="E38" s="2">
        <f>IF(Boxes!$A$3=1,IF(Boxes!$B$3&lt;30,IF(Boxes!$B$3&gt;24,IF(Boxes!$K$3=$A38,D38,0),0),0),0)</f>
        <v>0</v>
      </c>
      <c r="F38" s="54">
        <v>47.5</v>
      </c>
      <c r="G38" s="2">
        <f>IF(Boxes!$A$3=1,IF(Boxes!$B$3&lt;35,IF(Boxes!$B$3&gt;29,IF(Boxes!$K$3=$A38,F38,0),0),0),0)</f>
        <v>0</v>
      </c>
      <c r="H38" s="54">
        <v>47.5</v>
      </c>
      <c r="I38" s="2">
        <f>IF(Boxes!$A$3=1,IF(Boxes!$B$3&lt;40,IF(Boxes!$B$3&gt;34,IF(Boxes!$K$3=$A38,H38,0),0),0),0)</f>
        <v>0</v>
      </c>
      <c r="J38" s="54">
        <v>50</v>
      </c>
      <c r="K38" s="2">
        <f>IF(Boxes!$A$3=1,IF(Boxes!$B$3&lt;45,IF(Boxes!$B$3&gt;39,IF(Boxes!$K$3=$A38,J38,0),0),0),0)</f>
        <v>0</v>
      </c>
      <c r="L38" s="54">
        <v>50</v>
      </c>
      <c r="M38" s="2">
        <f>IF(Boxes!$A$3=1,IF(Boxes!$B$3&lt;50,IF(Boxes!$B$3&gt;44,IF(Boxes!$K$3=$A38,L38,0),0),0),0)</f>
        <v>0</v>
      </c>
      <c r="N38" s="54">
        <v>50</v>
      </c>
      <c r="O38" s="2">
        <f>IF(Boxes!$A$3=1,IF(Boxes!$B$3&lt;55,IF(Boxes!$B$3&gt;49,IF(Boxes!$K$3=$A38,N38,0),0),0),0)</f>
        <v>0</v>
      </c>
      <c r="P38" s="54">
        <v>50</v>
      </c>
      <c r="Q38" s="2">
        <f>IF(Boxes!$A$3=1,IF(Boxes!$B$3&gt;54,IF(Boxes!$K$3=$A38,P38,0),0),0)</f>
        <v>0</v>
      </c>
      <c r="R38" s="54">
        <v>50</v>
      </c>
      <c r="S38" s="2">
        <f>IF(Boxes!$A$3=2,IF(Boxes!$B$3&lt;25,IF(Boxes!$K$3=$A38,R38,0),0),0)</f>
        <v>0</v>
      </c>
      <c r="T38" s="54">
        <v>50</v>
      </c>
      <c r="U38" s="2">
        <f>IF(Boxes!$A$3=2,IF(Boxes!$B$3&lt;30,IF(Boxes!$B$3&gt;24,IF(Boxes!$K$3=$A38,T38,0),0),0),0)</f>
        <v>0</v>
      </c>
      <c r="V38" s="54">
        <v>50</v>
      </c>
      <c r="W38" s="2">
        <f>IF(Boxes!$A$3=2,IF(Boxes!$B$3&lt;35,IF(Boxes!$B$3&gt;29,IF(Boxes!$K$3=$A38,V38,0),0),0),0)</f>
        <v>0</v>
      </c>
      <c r="X38" s="54">
        <v>50</v>
      </c>
      <c r="Y38" s="2">
        <f>IF(Boxes!$A$3=2,IF(Boxes!$B$3&lt;40,IF(Boxes!$B$3&gt;34,IF(Boxes!$K$3=$A38,X38,0),0),0),0)</f>
        <v>0</v>
      </c>
      <c r="Z38" s="54">
        <v>50</v>
      </c>
      <c r="AA38" s="2">
        <f>IF(Boxes!$A$3=2,IF(Boxes!$B$3&lt;45,IF(Boxes!$B$3&gt;39,IF(Boxes!$K$3=$A38,Z38,0),0),0),0)</f>
        <v>0</v>
      </c>
      <c r="AB38" s="54">
        <v>50</v>
      </c>
      <c r="AC38" s="2">
        <f>IF(Boxes!$A$3=2,IF(Boxes!$B$3&lt;50,IF(Boxes!$B$3&gt;44,IF(Boxes!$K$3=$A38,AB38,0),0),0),0)</f>
        <v>0</v>
      </c>
      <c r="AD38" s="54">
        <v>50</v>
      </c>
      <c r="AE38" s="2">
        <f>IF(Boxes!$A$3=2,IF(Boxes!$B$3&lt;55,IF(Boxes!$B$3&gt;49,IF(Boxes!$K$3=$A38,AD38,0),0),0),0)</f>
        <v>0</v>
      </c>
      <c r="AF38" s="54">
        <v>50</v>
      </c>
      <c r="AG38" s="2">
        <f>IF(Boxes!$A$3=2,IF(Boxes!$B$3&gt;54,IF(Boxes!$K$3=$A38,AF38,0),0),0)</f>
        <v>0</v>
      </c>
    </row>
    <row r="39" spans="1:33" ht="12.75">
      <c r="A39" s="55">
        <v>52</v>
      </c>
      <c r="B39" s="54">
        <v>45</v>
      </c>
      <c r="C39" s="2">
        <f>IF(Boxes!$A$3=1,IF(Boxes!$B$3&lt;25,IF(Boxes!$K$3=$A39,B39,0),0),0)</f>
        <v>0</v>
      </c>
      <c r="D39" s="54">
        <v>45</v>
      </c>
      <c r="E39" s="2">
        <f>IF(Boxes!$A$3=1,IF(Boxes!$B$3&lt;30,IF(Boxes!$B$3&gt;24,IF(Boxes!$K$3=$A39,D39,0),0),0),0)</f>
        <v>0</v>
      </c>
      <c r="F39" s="54">
        <v>47.5</v>
      </c>
      <c r="G39" s="2">
        <f>IF(Boxes!$A$3=1,IF(Boxes!$B$3&lt;35,IF(Boxes!$B$3&gt;29,IF(Boxes!$K$3=$A39,F39,0),0),0),0)</f>
        <v>0</v>
      </c>
      <c r="H39" s="54">
        <v>47.5</v>
      </c>
      <c r="I39" s="2">
        <f>IF(Boxes!$A$3=1,IF(Boxes!$B$3&lt;40,IF(Boxes!$B$3&gt;34,IF(Boxes!$K$3=$A39,H39,0),0),0),0)</f>
        <v>0</v>
      </c>
      <c r="J39" s="54">
        <v>50</v>
      </c>
      <c r="K39" s="2">
        <f>IF(Boxes!$A$3=1,IF(Boxes!$B$3&lt;45,IF(Boxes!$B$3&gt;39,IF(Boxes!$K$3=$A39,J39,0),0),0),0)</f>
        <v>0</v>
      </c>
      <c r="L39" s="54">
        <v>50</v>
      </c>
      <c r="M39" s="2">
        <f>IF(Boxes!$A$3=1,IF(Boxes!$B$3&lt;50,IF(Boxes!$B$3&gt;44,IF(Boxes!$K$3=$A39,L39,0),0),0),0)</f>
        <v>0</v>
      </c>
      <c r="N39" s="54">
        <v>50</v>
      </c>
      <c r="O39" s="2">
        <f>IF(Boxes!$A$3=1,IF(Boxes!$B$3&lt;55,IF(Boxes!$B$3&gt;49,IF(Boxes!$K$3=$A39,N39,0),0),0),0)</f>
        <v>0</v>
      </c>
      <c r="P39" s="54">
        <v>50</v>
      </c>
      <c r="Q39" s="2">
        <f>IF(Boxes!$A$3=1,IF(Boxes!$B$3&gt;54,IF(Boxes!$K$3=$A39,P39,0),0),0)</f>
        <v>0</v>
      </c>
      <c r="R39" s="54">
        <v>50</v>
      </c>
      <c r="S39" s="2">
        <f>IF(Boxes!$A$3=2,IF(Boxes!$B$3&lt;25,IF(Boxes!$K$3=$A39,R39,0),0),0)</f>
        <v>0</v>
      </c>
      <c r="T39" s="54">
        <v>50</v>
      </c>
      <c r="U39" s="2">
        <f>IF(Boxes!$A$3=2,IF(Boxes!$B$3&lt;30,IF(Boxes!$B$3&gt;24,IF(Boxes!$K$3=$A39,T39,0),0),0),0)</f>
        <v>0</v>
      </c>
      <c r="V39" s="54">
        <v>50</v>
      </c>
      <c r="W39" s="2">
        <f>IF(Boxes!$A$3=2,IF(Boxes!$B$3&lt;35,IF(Boxes!$B$3&gt;29,IF(Boxes!$K$3=$A39,V39,0),0),0),0)</f>
        <v>0</v>
      </c>
      <c r="X39" s="54">
        <v>50</v>
      </c>
      <c r="Y39" s="2">
        <f>IF(Boxes!$A$3=2,IF(Boxes!$B$3&lt;40,IF(Boxes!$B$3&gt;34,IF(Boxes!$K$3=$A39,X39,0),0),0),0)</f>
        <v>0</v>
      </c>
      <c r="Z39" s="54">
        <v>50</v>
      </c>
      <c r="AA39" s="2">
        <f>IF(Boxes!$A$3=2,IF(Boxes!$B$3&lt;45,IF(Boxes!$B$3&gt;39,IF(Boxes!$K$3=$A39,Z39,0),0),0),0)</f>
        <v>0</v>
      </c>
      <c r="AB39" s="54">
        <v>50</v>
      </c>
      <c r="AC39" s="2">
        <f>IF(Boxes!$A$3=2,IF(Boxes!$B$3&lt;50,IF(Boxes!$B$3&gt;44,IF(Boxes!$K$3=$A39,AB39,0),0),0),0)</f>
        <v>0</v>
      </c>
      <c r="AD39" s="54">
        <v>50</v>
      </c>
      <c r="AE39" s="2">
        <f>IF(Boxes!$A$3=2,IF(Boxes!$B$3&lt;55,IF(Boxes!$B$3&gt;49,IF(Boxes!$K$3=$A39,AD39,0),0),0),0)</f>
        <v>0</v>
      </c>
      <c r="AF39" s="54">
        <v>50</v>
      </c>
      <c r="AG39" s="2">
        <f>IF(Boxes!$A$3=2,IF(Boxes!$B$3&gt;54,IF(Boxes!$K$3=$A39,AF39,0),0),0)</f>
        <v>0</v>
      </c>
    </row>
    <row r="40" spans="1:33" ht="12.75">
      <c r="A40" s="55">
        <v>53</v>
      </c>
      <c r="B40" s="54">
        <v>47.5</v>
      </c>
      <c r="C40" s="2">
        <f>IF(Boxes!$A$3=1,IF(Boxes!$B$3&lt;25,IF(Boxes!$K$3=$A40,B40,0),0),0)</f>
        <v>0</v>
      </c>
      <c r="D40" s="54">
        <v>47.5</v>
      </c>
      <c r="E40" s="2">
        <f>IF(Boxes!$A$3=1,IF(Boxes!$B$3&lt;30,IF(Boxes!$B$3&gt;24,IF(Boxes!$K$3=$A40,D40,0),0),0),0)</f>
        <v>0</v>
      </c>
      <c r="F40" s="54">
        <v>50</v>
      </c>
      <c r="G40" s="2">
        <f>IF(Boxes!$A$3=1,IF(Boxes!$B$3&lt;35,IF(Boxes!$B$3&gt;29,IF(Boxes!$K$3=$A40,F40,0),0),0),0)</f>
        <v>0</v>
      </c>
      <c r="H40" s="54">
        <v>50</v>
      </c>
      <c r="I40" s="2">
        <f>IF(Boxes!$A$3=1,IF(Boxes!$B$3&lt;40,IF(Boxes!$B$3&gt;34,IF(Boxes!$K$3=$A40,H40,0),0),0),0)</f>
        <v>0</v>
      </c>
      <c r="J40" s="54">
        <v>50</v>
      </c>
      <c r="K40" s="2">
        <f>IF(Boxes!$A$3=1,IF(Boxes!$B$3&lt;45,IF(Boxes!$B$3&gt;39,IF(Boxes!$K$3=$A40,J40,0),0),0),0)</f>
        <v>0</v>
      </c>
      <c r="L40" s="54">
        <v>50</v>
      </c>
      <c r="M40" s="2">
        <f>IF(Boxes!$A$3=1,IF(Boxes!$B$3&lt;50,IF(Boxes!$B$3&gt;44,IF(Boxes!$K$3=$A40,L40,0),0),0),0)</f>
        <v>0</v>
      </c>
      <c r="N40" s="54">
        <v>50</v>
      </c>
      <c r="O40" s="2">
        <f>IF(Boxes!$A$3=1,IF(Boxes!$B$3&lt;55,IF(Boxes!$B$3&gt;49,IF(Boxes!$K$3=$A40,N40,0),0),0),0)</f>
        <v>0</v>
      </c>
      <c r="P40" s="54">
        <v>50</v>
      </c>
      <c r="Q40" s="2">
        <f>IF(Boxes!$A$3=1,IF(Boxes!$B$3&gt;54,IF(Boxes!$K$3=$A40,P40,0),0),0)</f>
        <v>0</v>
      </c>
      <c r="R40" s="54">
        <v>50</v>
      </c>
      <c r="S40" s="2">
        <f>IF(Boxes!$A$3=2,IF(Boxes!$B$3&lt;25,IF(Boxes!$K$3=$A40,R40,0),0),0)</f>
        <v>0</v>
      </c>
      <c r="T40" s="54">
        <v>50</v>
      </c>
      <c r="U40" s="2">
        <f>IF(Boxes!$A$3=2,IF(Boxes!$B$3&lt;30,IF(Boxes!$B$3&gt;24,IF(Boxes!$K$3=$A40,T40,0),0),0),0)</f>
        <v>0</v>
      </c>
      <c r="V40" s="54">
        <v>50</v>
      </c>
      <c r="W40" s="2">
        <f>IF(Boxes!$A$3=2,IF(Boxes!$B$3&lt;35,IF(Boxes!$B$3&gt;29,IF(Boxes!$K$3=$A40,V40,0),0),0),0)</f>
        <v>0</v>
      </c>
      <c r="X40" s="54">
        <v>50</v>
      </c>
      <c r="Y40" s="2">
        <f>IF(Boxes!$A$3=2,IF(Boxes!$B$3&lt;40,IF(Boxes!$B$3&gt;34,IF(Boxes!$K$3=$A40,X40,0),0),0),0)</f>
        <v>0</v>
      </c>
      <c r="Z40" s="54">
        <v>50</v>
      </c>
      <c r="AA40" s="2">
        <f>IF(Boxes!$A$3=2,IF(Boxes!$B$3&lt;45,IF(Boxes!$B$3&gt;39,IF(Boxes!$K$3=$A40,Z40,0),0),0),0)</f>
        <v>0</v>
      </c>
      <c r="AB40" s="54">
        <v>50</v>
      </c>
      <c r="AC40" s="2">
        <f>IF(Boxes!$A$3=2,IF(Boxes!$B$3&lt;50,IF(Boxes!$B$3&gt;44,IF(Boxes!$K$3=$A40,AB40,0),0),0),0)</f>
        <v>0</v>
      </c>
      <c r="AD40" s="54">
        <v>50</v>
      </c>
      <c r="AE40" s="2">
        <f>IF(Boxes!$A$3=2,IF(Boxes!$B$3&lt;55,IF(Boxes!$B$3&gt;49,IF(Boxes!$K$3=$A40,AD40,0),0),0),0)</f>
        <v>0</v>
      </c>
      <c r="AF40" s="54">
        <v>50</v>
      </c>
      <c r="AG40" s="2">
        <f>IF(Boxes!$A$3=2,IF(Boxes!$B$3&gt;54,IF(Boxes!$K$3=$A40,AF40,0),0),0)</f>
        <v>0</v>
      </c>
    </row>
    <row r="41" spans="1:33" ht="12.75">
      <c r="A41" s="55">
        <v>54</v>
      </c>
      <c r="B41" s="54">
        <v>50</v>
      </c>
      <c r="C41" s="2">
        <f>IF(Boxes!$A$3=1,IF(Boxes!$B$3&lt;25,IF(Boxes!$K$3=$A41,B41,0),0),0)</f>
        <v>0</v>
      </c>
      <c r="D41" s="54">
        <v>50</v>
      </c>
      <c r="E41" s="2">
        <f>IF(Boxes!$A$3=1,IF(Boxes!$B$3&lt;30,IF(Boxes!$B$3&gt;24,IF(Boxes!$K$3=$A41,D41,0),0),0),0)</f>
        <v>0</v>
      </c>
      <c r="F41" s="54">
        <v>50</v>
      </c>
      <c r="G41" s="2">
        <f>IF(Boxes!$A$3=1,IF(Boxes!$B$3&lt;35,IF(Boxes!$B$3&gt;29,IF(Boxes!$K$3=$A41,F41,0),0),0),0)</f>
        <v>0</v>
      </c>
      <c r="H41" s="54">
        <v>50</v>
      </c>
      <c r="I41" s="2">
        <f>IF(Boxes!$A$3=1,IF(Boxes!$B$3&lt;40,IF(Boxes!$B$3&gt;34,IF(Boxes!$K$3=$A41,H41,0),0),0),0)</f>
        <v>0</v>
      </c>
      <c r="J41" s="54">
        <v>50</v>
      </c>
      <c r="K41" s="2">
        <f>IF(Boxes!$A$3=1,IF(Boxes!$B$3&lt;45,IF(Boxes!$B$3&gt;39,IF(Boxes!$K$3=$A41,J41,0),0),0),0)</f>
        <v>0</v>
      </c>
      <c r="L41" s="54">
        <v>50</v>
      </c>
      <c r="M41" s="2">
        <f>IF(Boxes!$A$3=1,IF(Boxes!$B$3&lt;50,IF(Boxes!$B$3&gt;44,IF(Boxes!$K$3=$A41,L41,0),0),0),0)</f>
        <v>0</v>
      </c>
      <c r="N41" s="54">
        <v>50</v>
      </c>
      <c r="O41" s="2">
        <f>IF(Boxes!$A$3=1,IF(Boxes!$B$3&lt;55,IF(Boxes!$B$3&gt;49,IF(Boxes!$K$3=$A41,N41,0),0),0),0)</f>
        <v>0</v>
      </c>
      <c r="P41" s="54">
        <v>50</v>
      </c>
      <c r="Q41" s="2">
        <f>IF(Boxes!$A$3=1,IF(Boxes!$B$3&gt;54,IF(Boxes!$K$3=$A41,P41,0),0),0)</f>
        <v>0</v>
      </c>
      <c r="R41" s="54">
        <v>50</v>
      </c>
      <c r="S41" s="2">
        <f>IF(Boxes!$A$3=2,IF(Boxes!$B$3&lt;25,IF(Boxes!$K$3=$A41,R41,0),0),0)</f>
        <v>0</v>
      </c>
      <c r="T41" s="54">
        <v>50</v>
      </c>
      <c r="U41" s="2">
        <f>IF(Boxes!$A$3=2,IF(Boxes!$B$3&lt;30,IF(Boxes!$B$3&gt;24,IF(Boxes!$K$3=$A41,T41,0),0),0),0)</f>
        <v>0</v>
      </c>
      <c r="V41" s="54">
        <v>50</v>
      </c>
      <c r="W41" s="2">
        <f>IF(Boxes!$A$3=2,IF(Boxes!$B$3&lt;35,IF(Boxes!$B$3&gt;29,IF(Boxes!$K$3=$A41,V41,0),0),0),0)</f>
        <v>0</v>
      </c>
      <c r="X41" s="54">
        <v>50</v>
      </c>
      <c r="Y41" s="2">
        <f>IF(Boxes!$A$3=2,IF(Boxes!$B$3&lt;40,IF(Boxes!$B$3&gt;34,IF(Boxes!$K$3=$A41,X41,0),0),0),0)</f>
        <v>0</v>
      </c>
      <c r="Z41" s="54">
        <v>50</v>
      </c>
      <c r="AA41" s="2">
        <f>IF(Boxes!$A$3=2,IF(Boxes!$B$3&lt;45,IF(Boxes!$B$3&gt;39,IF(Boxes!$K$3=$A41,Z41,0),0),0),0)</f>
        <v>0</v>
      </c>
      <c r="AB41" s="54">
        <v>50</v>
      </c>
      <c r="AC41" s="2">
        <f>IF(Boxes!$A$3=2,IF(Boxes!$B$3&lt;50,IF(Boxes!$B$3&gt;44,IF(Boxes!$K$3=$A41,AB41,0),0),0),0)</f>
        <v>0</v>
      </c>
      <c r="AD41" s="54">
        <v>50</v>
      </c>
      <c r="AE41" s="2">
        <f>IF(Boxes!$A$3=2,IF(Boxes!$B$3&lt;55,IF(Boxes!$B$3&gt;49,IF(Boxes!$K$3=$A41,AD41,0),0),0),0)</f>
        <v>0</v>
      </c>
      <c r="AF41" s="54">
        <v>50</v>
      </c>
      <c r="AG41" s="2">
        <f>IF(Boxes!$A$3=2,IF(Boxes!$B$3&gt;54,IF(Boxes!$K$3=$A41,AF41,0),0),0)</f>
        <v>0</v>
      </c>
    </row>
    <row r="42" ht="12.75">
      <c r="A42" t="s">
        <v>93</v>
      </c>
    </row>
    <row r="43" spans="1:33" ht="12.75">
      <c r="A43">
        <f>SUM(B43:AG43)</f>
        <v>39</v>
      </c>
      <c r="C43">
        <f>SUM(C3:C41)</f>
        <v>0</v>
      </c>
      <c r="E43">
        <f>SUM(E3:E41)</f>
        <v>0</v>
      </c>
      <c r="G43">
        <f>SUM(G3:G41)</f>
        <v>39</v>
      </c>
      <c r="I43">
        <f>SUM(I3:I41)</f>
        <v>0</v>
      </c>
      <c r="K43">
        <f>SUM(K3:K41)</f>
        <v>0</v>
      </c>
      <c r="M43">
        <f>SUM(M3:M41)</f>
        <v>0</v>
      </c>
      <c r="O43">
        <f>SUM(O3:O41)</f>
        <v>0</v>
      </c>
      <c r="Q43">
        <f>SUM(Q3:Q41)</f>
        <v>0</v>
      </c>
      <c r="S43">
        <f>SUM(S3:S41)</f>
        <v>0</v>
      </c>
      <c r="U43">
        <f>SUM(U3:U41)</f>
        <v>0</v>
      </c>
      <c r="W43">
        <f>SUM(W3:W41)</f>
        <v>0</v>
      </c>
      <c r="Y43">
        <f>SUM(Y3:Y41)</f>
        <v>0</v>
      </c>
      <c r="AA43">
        <f>SUM(AA3:AA41)</f>
        <v>0</v>
      </c>
      <c r="AC43">
        <f>SUM(AC3:AC41)</f>
        <v>0</v>
      </c>
      <c r="AE43">
        <f>SUM(AE3:AE41)</f>
        <v>0</v>
      </c>
      <c r="AG43">
        <f>SUM(AG3:AG41)</f>
        <v>0</v>
      </c>
    </row>
    <row r="44" ht="12.75">
      <c r="A44" t="s">
        <v>92</v>
      </c>
    </row>
    <row r="45" spans="1:33" ht="12.75">
      <c r="A45">
        <f>SUM(B45:AG45)</f>
        <v>50</v>
      </c>
      <c r="C45" s="2" t="b">
        <f>IF(Boxes!$A$3=1,IF(Boxes!$B$3&lt;25,LOOKUP(Boxes!$P$1,$A$3:$A$41,B3:B41)),0)</f>
        <v>0</v>
      </c>
      <c r="D45" s="54"/>
      <c r="E45" s="2">
        <f>IF(Boxes!$A$3=1,IF(Boxes!$B$3&lt;30,IF(Boxes!$B$3&gt;24,LOOKUP(Boxes!$P$1,$A$3:$A$41,D3:D41),0),0),0)</f>
        <v>0</v>
      </c>
      <c r="F45" s="54"/>
      <c r="G45" s="2">
        <f>IF(Boxes!$A$3=1,IF(Boxes!$B$3&lt;35,IF(Boxes!$B$3&gt;29,LOOKUP(Boxes!$P$1,$A$3:$A$41,F3:F41),0),0),0)</f>
        <v>50</v>
      </c>
      <c r="H45" s="54"/>
      <c r="I45" s="2">
        <f>IF(Boxes!$A$3=1,IF(Boxes!$B$3&lt;40,IF(Boxes!$B$3&gt;34,LOOKUP(Boxes!$P$1,$A$3:$A$41,H3:H41),0),0),0)</f>
        <v>0</v>
      </c>
      <c r="J45" s="54"/>
      <c r="K45" s="2">
        <f>IF(Boxes!$A$3=1,IF(Boxes!$B$3&lt;45,IF(Boxes!$B$3&gt;39,LOOKUP(Boxes!$P$1,$A$3:$A$41,J3:J41),0),0),0)</f>
        <v>0</v>
      </c>
      <c r="L45" s="54"/>
      <c r="M45" s="2">
        <f>IF(Boxes!$A$3=1,IF(Boxes!$B$3&lt;50,IF(Boxes!$B$3&gt;44,LOOKUP(Boxes!$P$1,$A$3:$A$41,L3:L41),0),0),0)</f>
        <v>0</v>
      </c>
      <c r="N45" s="54"/>
      <c r="O45" s="2">
        <f>IF(Boxes!$A$3=1,IF(Boxes!$B$3&lt;55,IF(Boxes!$B$3&gt;49,LOOKUP(Boxes!$P$1,$A$3:$A$41,N3:N41),0),0),0)</f>
        <v>0</v>
      </c>
      <c r="P45" s="54"/>
      <c r="Q45" s="2">
        <f>IF(Boxes!$A$3=1,IF(Boxes!$B$3&gt;54,LOOKUP(Boxes!$P$1,$A$3:$A$41,P3:P41),0),0)</f>
        <v>0</v>
      </c>
      <c r="R45" s="54"/>
      <c r="S45" s="2">
        <f>IF(Boxes!$A$3=2,IF(Boxes!$B$3&lt;25,LOOKUP(Boxes!$P$1,$A$3:$A$41,R3:R41),0),0)</f>
        <v>0</v>
      </c>
      <c r="T45" s="54"/>
      <c r="U45" s="2">
        <f>IF(Boxes!$A$3=2,IF(Boxes!$B$3&lt;30,IF(Boxes!$B$3&gt;24,LOOKUP(Boxes!$P$1,$A$3:$A$41,T3:T41),0),0),0)</f>
        <v>0</v>
      </c>
      <c r="V45" s="54"/>
      <c r="W45" s="2">
        <f>IF(Boxes!$A$3=2,IF(Boxes!$B$3&lt;35,IF(Boxes!$B$3&gt;29,LOOKUP(Boxes!$P$1,$A$3:$A$41,V3:V41),0),0),0)</f>
        <v>0</v>
      </c>
      <c r="X45" s="54"/>
      <c r="Y45" s="2">
        <f>IF(Boxes!$A$3=2,IF(Boxes!$B$3&lt;40,IF(Boxes!$B$3&gt;34,LOOKUP(Boxes!$P$1,$A$3:$A$41,X3:X41),0),0),0)</f>
        <v>0</v>
      </c>
      <c r="Z45" s="54"/>
      <c r="AA45" s="2">
        <f>IF(Boxes!$A$3=2,IF(Boxes!$B$3&lt;45,IF(Boxes!$B$3&gt;39,LOOKUP(Boxes!$P$1,$A$17:$A$41,Z17:Z41),0),0),0)</f>
        <v>0</v>
      </c>
      <c r="AB45" s="54"/>
      <c r="AC45" s="2">
        <f>IF(Boxes!$A$3=2,IF(Boxes!$B$3&lt;50,IF(Boxes!$B$3&gt;44,LOOKUP(Boxes!$P$1,$A$3:$A$41,AB3:AB41),0),0),0)</f>
        <v>0</v>
      </c>
      <c r="AD45" s="54"/>
      <c r="AE45" s="2">
        <f>IF(Boxes!$A$3=2,IF(Boxes!$B$3&lt;55,IF(Boxes!$B$3&gt;49,LOOKUP(Boxes!$P$1,$A$3:$A$41,AD3:AD41),0),0),0)</f>
        <v>0</v>
      </c>
      <c r="AF45" s="54"/>
      <c r="AG45" s="2">
        <f>IF(Boxes!$A$3=2,IF(Boxes!$B$3&gt;54,LOOKUP(Boxes!$P$1,$A$3:$A$41,AF3:AF41),0),0)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Q119"/>
  <sheetViews>
    <sheetView workbookViewId="0" topLeftCell="A1">
      <pane xSplit="1" ySplit="1" topLeftCell="F46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L120" sqref="L120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8" width="7.140625" style="0" bestFit="1" customWidth="1"/>
    <col min="9" max="9" width="5.7109375" style="0" customWidth="1"/>
    <col min="10" max="10" width="5.7109375" style="85" customWidth="1"/>
    <col min="11" max="16" width="6.7109375" style="0" bestFit="1" customWidth="1"/>
    <col min="17" max="17" width="5.7109375" style="0" customWidth="1"/>
  </cols>
  <sheetData>
    <row r="1" spans="1:17" ht="12.75">
      <c r="A1" t="s">
        <v>83</v>
      </c>
      <c r="B1" t="s">
        <v>79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s="85" t="s">
        <v>35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</row>
    <row r="2" spans="1:17" ht="12.75">
      <c r="A2" s="55">
        <v>54</v>
      </c>
      <c r="B2" s="86">
        <v>50</v>
      </c>
      <c r="C2" s="86">
        <v>50</v>
      </c>
      <c r="D2" s="86">
        <v>50</v>
      </c>
      <c r="E2" s="86">
        <v>50</v>
      </c>
      <c r="F2" s="86">
        <v>50</v>
      </c>
      <c r="G2" s="86">
        <v>50</v>
      </c>
      <c r="H2" s="86">
        <v>50</v>
      </c>
      <c r="I2" s="86">
        <v>50</v>
      </c>
      <c r="J2" s="87">
        <v>50</v>
      </c>
      <c r="K2" s="87">
        <v>50</v>
      </c>
      <c r="L2" s="87">
        <v>50</v>
      </c>
      <c r="M2" s="87">
        <v>50</v>
      </c>
      <c r="N2" s="87">
        <v>50</v>
      </c>
      <c r="O2" s="87">
        <v>50</v>
      </c>
      <c r="P2" s="87">
        <v>50</v>
      </c>
      <c r="Q2" s="87">
        <v>50</v>
      </c>
    </row>
    <row r="3" spans="1:17" ht="12.75">
      <c r="A3" s="55">
        <v>55</v>
      </c>
      <c r="B3" s="54">
        <v>47.5</v>
      </c>
      <c r="C3" s="86">
        <v>50</v>
      </c>
      <c r="D3" s="86">
        <v>50</v>
      </c>
      <c r="E3" s="86">
        <v>50</v>
      </c>
      <c r="F3" s="86">
        <v>50</v>
      </c>
      <c r="G3" s="86">
        <v>50</v>
      </c>
      <c r="H3" s="86">
        <v>50</v>
      </c>
      <c r="I3" s="86">
        <v>50</v>
      </c>
      <c r="J3" s="87">
        <v>50</v>
      </c>
      <c r="K3" s="87">
        <v>50</v>
      </c>
      <c r="L3" s="87">
        <v>50</v>
      </c>
      <c r="M3" s="87">
        <v>50</v>
      </c>
      <c r="N3" s="87">
        <v>50</v>
      </c>
      <c r="O3" s="87">
        <v>50</v>
      </c>
      <c r="P3" s="87">
        <v>50</v>
      </c>
      <c r="Q3" s="87">
        <v>50</v>
      </c>
    </row>
    <row r="4" spans="1:17" ht="12.75">
      <c r="A4" s="55">
        <v>56</v>
      </c>
      <c r="B4" s="54">
        <v>47.5</v>
      </c>
      <c r="C4" s="54">
        <v>47.5</v>
      </c>
      <c r="D4" s="54">
        <v>47.5</v>
      </c>
      <c r="E4" s="86">
        <v>50</v>
      </c>
      <c r="F4" s="86">
        <v>50</v>
      </c>
      <c r="G4" s="86">
        <v>50</v>
      </c>
      <c r="H4" s="86">
        <v>50</v>
      </c>
      <c r="I4" s="86">
        <v>50</v>
      </c>
      <c r="J4" s="87">
        <v>50</v>
      </c>
      <c r="K4" s="87">
        <v>50</v>
      </c>
      <c r="L4" s="87">
        <v>50</v>
      </c>
      <c r="M4" s="87">
        <v>50</v>
      </c>
      <c r="N4" s="87">
        <v>50</v>
      </c>
      <c r="O4" s="87">
        <v>50</v>
      </c>
      <c r="P4" s="87">
        <v>50</v>
      </c>
      <c r="Q4" s="87">
        <v>50</v>
      </c>
    </row>
    <row r="5" spans="1:17" ht="12.75">
      <c r="A5" s="55">
        <v>57</v>
      </c>
      <c r="B5" s="54">
        <v>47.5</v>
      </c>
      <c r="C5" s="54">
        <v>47.5</v>
      </c>
      <c r="D5" s="54">
        <v>47.5</v>
      </c>
      <c r="E5" s="54">
        <v>47.5</v>
      </c>
      <c r="F5" s="54">
        <v>47.5</v>
      </c>
      <c r="G5" s="86">
        <v>50</v>
      </c>
      <c r="H5" s="86">
        <v>50</v>
      </c>
      <c r="I5" s="86">
        <v>50</v>
      </c>
      <c r="J5" s="87">
        <v>50</v>
      </c>
      <c r="K5" s="87">
        <v>50</v>
      </c>
      <c r="L5" s="87">
        <v>50</v>
      </c>
      <c r="M5" s="87">
        <v>50</v>
      </c>
      <c r="N5" s="87">
        <v>50</v>
      </c>
      <c r="O5" s="87">
        <v>50</v>
      </c>
      <c r="P5" s="87">
        <v>50</v>
      </c>
      <c r="Q5" s="87">
        <v>50</v>
      </c>
    </row>
    <row r="6" spans="1:17" ht="12.75">
      <c r="A6" s="55">
        <v>58</v>
      </c>
      <c r="B6" s="54">
        <v>47.5</v>
      </c>
      <c r="C6" s="54">
        <v>47.5</v>
      </c>
      <c r="D6" s="54">
        <v>47.5</v>
      </c>
      <c r="E6" s="54">
        <v>47.5</v>
      </c>
      <c r="F6" s="54">
        <v>47.5</v>
      </c>
      <c r="G6" s="86">
        <v>50</v>
      </c>
      <c r="H6" s="86">
        <v>50</v>
      </c>
      <c r="I6" s="86">
        <v>50</v>
      </c>
      <c r="J6" s="85">
        <v>47.5</v>
      </c>
      <c r="K6" s="87">
        <v>50</v>
      </c>
      <c r="L6" s="87">
        <v>50</v>
      </c>
      <c r="M6" s="87">
        <v>50</v>
      </c>
      <c r="N6" s="87">
        <v>50</v>
      </c>
      <c r="O6" s="87">
        <v>50</v>
      </c>
      <c r="P6" s="87">
        <v>50</v>
      </c>
      <c r="Q6" s="87">
        <v>50</v>
      </c>
    </row>
    <row r="7" spans="1:17" ht="12.75">
      <c r="A7" s="55">
        <v>59</v>
      </c>
      <c r="B7" s="54">
        <v>47.5</v>
      </c>
      <c r="C7" s="54">
        <v>47.5</v>
      </c>
      <c r="D7" s="54">
        <v>47.5</v>
      </c>
      <c r="E7" s="54">
        <v>47.5</v>
      </c>
      <c r="F7" s="54">
        <v>47.5</v>
      </c>
      <c r="G7" s="86">
        <v>50</v>
      </c>
      <c r="H7" s="86">
        <v>50</v>
      </c>
      <c r="I7" s="86">
        <v>50</v>
      </c>
      <c r="J7" s="85">
        <v>47.5</v>
      </c>
      <c r="K7" s="85">
        <v>47.5</v>
      </c>
      <c r="L7" s="85">
        <v>47.5</v>
      </c>
      <c r="M7" s="87">
        <v>50</v>
      </c>
      <c r="N7" s="87">
        <v>50</v>
      </c>
      <c r="O7" s="87">
        <v>50</v>
      </c>
      <c r="P7" s="87">
        <v>50</v>
      </c>
      <c r="Q7" s="87">
        <v>50</v>
      </c>
    </row>
    <row r="8" spans="1:17" ht="12.75">
      <c r="A8" s="55">
        <v>60</v>
      </c>
      <c r="B8" s="54">
        <v>47.5</v>
      </c>
      <c r="C8" s="54">
        <v>47.5</v>
      </c>
      <c r="D8" s="54">
        <v>47.5</v>
      </c>
      <c r="E8" s="54">
        <v>47.5</v>
      </c>
      <c r="F8" s="54">
        <v>47.5</v>
      </c>
      <c r="G8" s="86">
        <v>50</v>
      </c>
      <c r="H8" s="86">
        <v>50</v>
      </c>
      <c r="I8" s="86">
        <v>50</v>
      </c>
      <c r="J8" s="85">
        <v>47.5</v>
      </c>
      <c r="K8" s="85">
        <v>47.5</v>
      </c>
      <c r="L8" s="85">
        <v>47.5</v>
      </c>
      <c r="M8" s="85">
        <v>47.5</v>
      </c>
      <c r="N8" s="85">
        <v>47.5</v>
      </c>
      <c r="O8" s="87">
        <v>50</v>
      </c>
      <c r="P8" s="87">
        <v>50</v>
      </c>
      <c r="Q8" s="87">
        <v>50</v>
      </c>
    </row>
    <row r="9" spans="1:17" ht="12.75">
      <c r="A9" s="55">
        <v>61</v>
      </c>
      <c r="B9" s="54">
        <v>47.5</v>
      </c>
      <c r="C9" s="54">
        <v>47.5</v>
      </c>
      <c r="D9" s="54">
        <v>47.5</v>
      </c>
      <c r="E9" s="54">
        <v>47.5</v>
      </c>
      <c r="F9" s="54">
        <v>47.5</v>
      </c>
      <c r="G9" s="54">
        <v>47.5</v>
      </c>
      <c r="H9" s="54">
        <v>47.5</v>
      </c>
      <c r="I9" s="86">
        <v>50</v>
      </c>
      <c r="J9" s="85">
        <v>47.5</v>
      </c>
      <c r="K9" s="85">
        <v>47.5</v>
      </c>
      <c r="L9" s="85">
        <v>47.5</v>
      </c>
      <c r="M9" s="85">
        <v>47.5</v>
      </c>
      <c r="N9" s="85">
        <v>47.5</v>
      </c>
      <c r="O9" s="87">
        <v>50</v>
      </c>
      <c r="P9" s="87">
        <v>50</v>
      </c>
      <c r="Q9" s="87">
        <v>50</v>
      </c>
    </row>
    <row r="10" spans="1:17" ht="12.75">
      <c r="A10" s="55">
        <v>62</v>
      </c>
      <c r="B10" s="88">
        <v>45</v>
      </c>
      <c r="C10" s="54">
        <v>47.5</v>
      </c>
      <c r="D10" s="54">
        <v>47.5</v>
      </c>
      <c r="E10" s="54">
        <v>47.5</v>
      </c>
      <c r="F10" s="54">
        <v>47.5</v>
      </c>
      <c r="G10" s="54">
        <v>47.5</v>
      </c>
      <c r="H10" s="54">
        <v>47.5</v>
      </c>
      <c r="I10" s="86">
        <v>50</v>
      </c>
      <c r="J10" s="85">
        <v>47.5</v>
      </c>
      <c r="K10" s="85">
        <v>47.5</v>
      </c>
      <c r="L10" s="85">
        <v>47.5</v>
      </c>
      <c r="M10" s="85">
        <v>47.5</v>
      </c>
      <c r="N10" s="85">
        <v>47.5</v>
      </c>
      <c r="O10" s="87">
        <v>50</v>
      </c>
      <c r="P10" s="87">
        <v>50</v>
      </c>
      <c r="Q10" s="87">
        <v>50</v>
      </c>
    </row>
    <row r="11" spans="1:17" ht="12.75">
      <c r="A11" s="55">
        <v>63</v>
      </c>
      <c r="B11" s="88">
        <v>45</v>
      </c>
      <c r="C11" s="88">
        <v>45</v>
      </c>
      <c r="D11" s="88">
        <v>45</v>
      </c>
      <c r="E11" s="54">
        <v>47.5</v>
      </c>
      <c r="F11" s="54">
        <v>47.5</v>
      </c>
      <c r="G11" s="54">
        <v>47.5</v>
      </c>
      <c r="H11" s="54">
        <v>47.5</v>
      </c>
      <c r="I11" s="54">
        <v>47.5</v>
      </c>
      <c r="J11" s="85">
        <v>47.5</v>
      </c>
      <c r="K11" s="85">
        <v>47.5</v>
      </c>
      <c r="L11" s="85">
        <v>47.5</v>
      </c>
      <c r="M11" s="85">
        <v>47.5</v>
      </c>
      <c r="N11" s="85">
        <v>47.5</v>
      </c>
      <c r="O11" s="85">
        <v>47.5</v>
      </c>
      <c r="P11" s="85">
        <v>47.5</v>
      </c>
      <c r="Q11" s="87">
        <v>50</v>
      </c>
    </row>
    <row r="12" spans="1:17" ht="12.75">
      <c r="A12" s="55">
        <v>64</v>
      </c>
      <c r="B12" s="88">
        <v>45</v>
      </c>
      <c r="C12" s="88">
        <v>45</v>
      </c>
      <c r="D12" s="88">
        <v>45</v>
      </c>
      <c r="E12" s="88">
        <v>45</v>
      </c>
      <c r="F12" s="88">
        <v>45</v>
      </c>
      <c r="G12" s="54">
        <v>47.5</v>
      </c>
      <c r="H12" s="54">
        <v>47.5</v>
      </c>
      <c r="I12" s="54">
        <v>47.5</v>
      </c>
      <c r="J12" s="85">
        <v>47.5</v>
      </c>
      <c r="K12" s="85">
        <v>47.5</v>
      </c>
      <c r="L12" s="85">
        <v>47.5</v>
      </c>
      <c r="M12" s="85">
        <v>47.5</v>
      </c>
      <c r="N12" s="85">
        <v>47.5</v>
      </c>
      <c r="O12" s="85">
        <v>47.5</v>
      </c>
      <c r="P12" s="85">
        <v>47.5</v>
      </c>
      <c r="Q12" s="87">
        <v>50</v>
      </c>
    </row>
    <row r="13" spans="1:17" ht="12.75">
      <c r="A13" s="55">
        <v>65</v>
      </c>
      <c r="B13" s="88">
        <v>45</v>
      </c>
      <c r="C13" s="88">
        <v>45</v>
      </c>
      <c r="D13" s="88">
        <v>45</v>
      </c>
      <c r="E13" s="88">
        <v>45</v>
      </c>
      <c r="F13" s="88">
        <v>45</v>
      </c>
      <c r="G13" s="54">
        <v>47.5</v>
      </c>
      <c r="H13" s="54">
        <v>47.5</v>
      </c>
      <c r="I13" s="54">
        <v>47.5</v>
      </c>
      <c r="J13" s="85">
        <v>47.5</v>
      </c>
      <c r="K13" s="85">
        <v>47.5</v>
      </c>
      <c r="L13" s="85">
        <v>47.5</v>
      </c>
      <c r="M13" s="85">
        <v>47.5</v>
      </c>
      <c r="N13" s="85">
        <v>47.5</v>
      </c>
      <c r="O13" s="85">
        <v>47.5</v>
      </c>
      <c r="P13" s="85">
        <v>47.5</v>
      </c>
      <c r="Q13" s="87">
        <v>50</v>
      </c>
    </row>
    <row r="14" spans="1:17" ht="12.75">
      <c r="A14" s="55">
        <v>66</v>
      </c>
      <c r="B14" s="88">
        <v>45</v>
      </c>
      <c r="C14" s="88">
        <v>45</v>
      </c>
      <c r="D14" s="88">
        <v>45</v>
      </c>
      <c r="E14" s="88">
        <v>45</v>
      </c>
      <c r="F14" s="88">
        <v>45</v>
      </c>
      <c r="G14" s="54">
        <v>47.5</v>
      </c>
      <c r="H14" s="54">
        <v>47.5</v>
      </c>
      <c r="I14" s="54">
        <v>47.5</v>
      </c>
      <c r="J14" s="89">
        <v>45</v>
      </c>
      <c r="K14" s="85">
        <v>47.5</v>
      </c>
      <c r="L14" s="85">
        <v>47.5</v>
      </c>
      <c r="M14" s="85">
        <v>47.5</v>
      </c>
      <c r="N14" s="85">
        <v>47.5</v>
      </c>
      <c r="O14" s="85">
        <v>47.5</v>
      </c>
      <c r="P14" s="85">
        <v>47.5</v>
      </c>
      <c r="Q14" s="85">
        <v>47.5</v>
      </c>
    </row>
    <row r="15" spans="1:17" ht="12.75">
      <c r="A15" s="55">
        <v>67</v>
      </c>
      <c r="B15" s="88">
        <v>45</v>
      </c>
      <c r="C15" s="88">
        <v>45</v>
      </c>
      <c r="D15" s="88">
        <v>45</v>
      </c>
      <c r="E15" s="88">
        <v>45</v>
      </c>
      <c r="F15" s="88">
        <v>45</v>
      </c>
      <c r="G15" s="54">
        <v>47.5</v>
      </c>
      <c r="H15" s="54">
        <v>47.5</v>
      </c>
      <c r="I15" s="54">
        <v>47.5</v>
      </c>
      <c r="J15" s="89">
        <v>45</v>
      </c>
      <c r="K15" s="85">
        <v>47.5</v>
      </c>
      <c r="L15" s="85">
        <v>47.5</v>
      </c>
      <c r="M15" s="85">
        <v>47.5</v>
      </c>
      <c r="N15" s="85">
        <v>47.5</v>
      </c>
      <c r="O15" s="85">
        <v>47.5</v>
      </c>
      <c r="P15" s="85">
        <v>47.5</v>
      </c>
      <c r="Q15" s="85">
        <v>47.5</v>
      </c>
    </row>
    <row r="16" spans="1:17" ht="12.75">
      <c r="A16" s="55">
        <v>68</v>
      </c>
      <c r="B16" s="88">
        <v>45</v>
      </c>
      <c r="C16" s="88">
        <v>45</v>
      </c>
      <c r="D16" s="88">
        <v>45</v>
      </c>
      <c r="E16" s="88">
        <v>45</v>
      </c>
      <c r="F16" s="88">
        <v>45</v>
      </c>
      <c r="G16" s="88">
        <v>45</v>
      </c>
      <c r="H16" s="88">
        <v>45</v>
      </c>
      <c r="I16" s="54">
        <v>47.5</v>
      </c>
      <c r="J16" s="89">
        <v>45</v>
      </c>
      <c r="K16" s="89">
        <v>45</v>
      </c>
      <c r="L16" s="89">
        <v>45</v>
      </c>
      <c r="M16" s="89">
        <v>45</v>
      </c>
      <c r="N16" s="89">
        <v>45</v>
      </c>
      <c r="O16" s="85">
        <v>47.5</v>
      </c>
      <c r="P16" s="85">
        <v>47.5</v>
      </c>
      <c r="Q16" s="85">
        <v>47.5</v>
      </c>
    </row>
    <row r="17" spans="1:17" ht="12.75">
      <c r="A17" s="55">
        <v>69</v>
      </c>
      <c r="B17" s="88">
        <v>45</v>
      </c>
      <c r="C17" s="88">
        <v>45</v>
      </c>
      <c r="D17" s="88">
        <v>45</v>
      </c>
      <c r="E17" s="88">
        <v>45</v>
      </c>
      <c r="F17" s="88">
        <v>45</v>
      </c>
      <c r="G17" s="88">
        <v>45</v>
      </c>
      <c r="H17" s="88">
        <v>45</v>
      </c>
      <c r="I17" s="54">
        <v>47.5</v>
      </c>
      <c r="J17" s="89">
        <v>45</v>
      </c>
      <c r="K17" s="89">
        <v>45</v>
      </c>
      <c r="L17" s="89">
        <v>45</v>
      </c>
      <c r="M17" s="89">
        <v>45</v>
      </c>
      <c r="N17" s="89">
        <v>45</v>
      </c>
      <c r="O17" s="85">
        <v>47.5</v>
      </c>
      <c r="P17" s="85">
        <v>47.5</v>
      </c>
      <c r="Q17" s="85">
        <v>47.5</v>
      </c>
    </row>
    <row r="18" spans="1:17" ht="12.75">
      <c r="A18" s="55">
        <v>70</v>
      </c>
      <c r="B18" s="54">
        <v>43.5</v>
      </c>
      <c r="C18" s="88">
        <v>45</v>
      </c>
      <c r="D18" s="88">
        <v>45</v>
      </c>
      <c r="E18" s="88">
        <v>45</v>
      </c>
      <c r="F18" s="88">
        <v>45</v>
      </c>
      <c r="G18" s="88">
        <v>45</v>
      </c>
      <c r="H18" s="88">
        <v>45</v>
      </c>
      <c r="I18" s="88">
        <v>45</v>
      </c>
      <c r="J18" s="89">
        <v>45</v>
      </c>
      <c r="K18" s="89">
        <v>45</v>
      </c>
      <c r="L18" s="89">
        <v>45</v>
      </c>
      <c r="M18" s="89">
        <v>45</v>
      </c>
      <c r="N18" s="89">
        <v>45</v>
      </c>
      <c r="O18" s="85">
        <v>47.5</v>
      </c>
      <c r="P18" s="85">
        <v>47.5</v>
      </c>
      <c r="Q18" s="85">
        <v>47.5</v>
      </c>
    </row>
    <row r="19" spans="1:17" ht="12.75">
      <c r="A19" s="55">
        <v>71</v>
      </c>
      <c r="B19" s="54">
        <v>43.5</v>
      </c>
      <c r="C19" s="88">
        <v>45</v>
      </c>
      <c r="D19" s="88">
        <v>45</v>
      </c>
      <c r="E19" s="88">
        <v>45</v>
      </c>
      <c r="F19" s="88">
        <v>45</v>
      </c>
      <c r="G19" s="88">
        <v>45</v>
      </c>
      <c r="H19" s="88">
        <v>45</v>
      </c>
      <c r="I19" s="88">
        <v>45</v>
      </c>
      <c r="J19" s="89">
        <v>45</v>
      </c>
      <c r="K19" s="89">
        <v>45</v>
      </c>
      <c r="L19" s="89">
        <v>45</v>
      </c>
      <c r="M19" s="89">
        <v>45</v>
      </c>
      <c r="N19" s="89">
        <v>45</v>
      </c>
      <c r="O19" s="89">
        <v>45</v>
      </c>
      <c r="P19" s="89">
        <v>45</v>
      </c>
      <c r="Q19" s="85">
        <v>47.5</v>
      </c>
    </row>
    <row r="20" spans="1:17" ht="12.75">
      <c r="A20" s="55">
        <v>72</v>
      </c>
      <c r="B20" s="54">
        <v>43.5</v>
      </c>
      <c r="C20" s="54">
        <v>43.5</v>
      </c>
      <c r="D20" s="54">
        <v>43.5</v>
      </c>
      <c r="E20" s="88">
        <v>45</v>
      </c>
      <c r="F20" s="88">
        <v>45</v>
      </c>
      <c r="G20" s="88">
        <v>45</v>
      </c>
      <c r="H20" s="88">
        <v>45</v>
      </c>
      <c r="I20" s="88">
        <v>45</v>
      </c>
      <c r="J20" s="89">
        <v>45</v>
      </c>
      <c r="K20" s="89">
        <v>45</v>
      </c>
      <c r="L20" s="89">
        <v>45</v>
      </c>
      <c r="M20" s="89">
        <v>45</v>
      </c>
      <c r="N20" s="89">
        <v>45</v>
      </c>
      <c r="O20" s="89">
        <v>45</v>
      </c>
      <c r="P20" s="89">
        <v>45</v>
      </c>
      <c r="Q20" s="85">
        <v>47.5</v>
      </c>
    </row>
    <row r="21" spans="1:17" ht="12.75">
      <c r="A21" s="55">
        <v>73</v>
      </c>
      <c r="B21" s="54">
        <v>43.5</v>
      </c>
      <c r="C21" s="54">
        <v>43.5</v>
      </c>
      <c r="D21" s="54">
        <v>43.5</v>
      </c>
      <c r="E21" s="54">
        <v>43.5</v>
      </c>
      <c r="F21" s="54">
        <v>43.5</v>
      </c>
      <c r="G21" s="88">
        <v>45</v>
      </c>
      <c r="H21" s="88">
        <v>45</v>
      </c>
      <c r="I21" s="88">
        <v>45</v>
      </c>
      <c r="J21" s="89">
        <v>45</v>
      </c>
      <c r="K21" s="89">
        <v>45</v>
      </c>
      <c r="L21" s="89">
        <v>45</v>
      </c>
      <c r="M21" s="89">
        <v>45</v>
      </c>
      <c r="N21" s="89">
        <v>45</v>
      </c>
      <c r="O21" s="89">
        <v>45</v>
      </c>
      <c r="P21" s="89">
        <v>45</v>
      </c>
      <c r="Q21" s="85">
        <v>47.5</v>
      </c>
    </row>
    <row r="22" spans="1:17" ht="12.75">
      <c r="A22" s="55">
        <v>74</v>
      </c>
      <c r="B22" s="54">
        <v>43.5</v>
      </c>
      <c r="C22" s="54">
        <v>43.5</v>
      </c>
      <c r="D22" s="54">
        <v>43.5</v>
      </c>
      <c r="E22" s="54">
        <v>43.5</v>
      </c>
      <c r="F22" s="54">
        <v>43.5</v>
      </c>
      <c r="G22" s="88">
        <v>45</v>
      </c>
      <c r="H22" s="88">
        <v>45</v>
      </c>
      <c r="I22" s="88">
        <v>45</v>
      </c>
      <c r="J22" s="89">
        <v>45</v>
      </c>
      <c r="K22" s="89">
        <v>45</v>
      </c>
      <c r="L22" s="89">
        <v>45</v>
      </c>
      <c r="M22" s="89">
        <v>45</v>
      </c>
      <c r="N22" s="89">
        <v>45</v>
      </c>
      <c r="O22" s="89">
        <v>45</v>
      </c>
      <c r="P22" s="89">
        <v>45</v>
      </c>
      <c r="Q22" s="89">
        <v>45</v>
      </c>
    </row>
    <row r="23" spans="1:17" ht="12.75">
      <c r="A23" s="55">
        <v>75</v>
      </c>
      <c r="B23" s="54">
        <v>42</v>
      </c>
      <c r="C23" s="54">
        <v>43.5</v>
      </c>
      <c r="D23" s="54">
        <v>43.5</v>
      </c>
      <c r="E23" s="54">
        <v>43.5</v>
      </c>
      <c r="F23" s="54">
        <v>43.5</v>
      </c>
      <c r="G23" s="88">
        <v>45</v>
      </c>
      <c r="H23" s="88">
        <v>45</v>
      </c>
      <c r="I23" s="88">
        <v>45</v>
      </c>
      <c r="J23" s="90">
        <v>43.5</v>
      </c>
      <c r="K23" s="89">
        <v>45</v>
      </c>
      <c r="L23" s="89">
        <v>45</v>
      </c>
      <c r="M23" s="89">
        <v>45</v>
      </c>
      <c r="N23" s="89">
        <v>45</v>
      </c>
      <c r="O23" s="89">
        <v>45</v>
      </c>
      <c r="P23" s="89">
        <v>45</v>
      </c>
      <c r="Q23" s="89">
        <v>45</v>
      </c>
    </row>
    <row r="24" spans="1:17" ht="12.75">
      <c r="A24" s="55">
        <v>76</v>
      </c>
      <c r="B24" s="54">
        <v>42</v>
      </c>
      <c r="C24" s="54">
        <v>42</v>
      </c>
      <c r="D24" s="54">
        <v>42</v>
      </c>
      <c r="E24" s="54">
        <v>43.5</v>
      </c>
      <c r="F24" s="54">
        <v>43.5</v>
      </c>
      <c r="G24" s="54">
        <v>45</v>
      </c>
      <c r="H24" s="54">
        <v>45</v>
      </c>
      <c r="I24" s="88">
        <v>45</v>
      </c>
      <c r="J24" s="90">
        <v>43.5</v>
      </c>
      <c r="K24" s="90">
        <v>43.5</v>
      </c>
      <c r="L24" s="90">
        <v>43.5</v>
      </c>
      <c r="M24" s="89">
        <v>45</v>
      </c>
      <c r="N24" s="89">
        <v>45</v>
      </c>
      <c r="O24" s="89">
        <v>45</v>
      </c>
      <c r="P24" s="89">
        <v>45</v>
      </c>
      <c r="Q24" s="89">
        <v>45</v>
      </c>
    </row>
    <row r="25" spans="1:17" ht="12.75">
      <c r="A25" s="55">
        <v>77</v>
      </c>
      <c r="B25" s="54">
        <v>42</v>
      </c>
      <c r="C25" s="54">
        <v>42</v>
      </c>
      <c r="D25" s="54">
        <v>42</v>
      </c>
      <c r="E25" s="54">
        <v>42</v>
      </c>
      <c r="F25" s="54">
        <v>42</v>
      </c>
      <c r="G25" s="54">
        <v>43.5</v>
      </c>
      <c r="H25" s="54">
        <v>43.5</v>
      </c>
      <c r="I25" s="88">
        <v>45</v>
      </c>
      <c r="J25" s="90">
        <v>43.5</v>
      </c>
      <c r="K25" s="90">
        <v>43.5</v>
      </c>
      <c r="L25" s="90">
        <v>43.5</v>
      </c>
      <c r="M25" s="90">
        <v>43.5</v>
      </c>
      <c r="N25" s="90">
        <v>43.5</v>
      </c>
      <c r="O25" s="89">
        <v>45</v>
      </c>
      <c r="P25" s="89">
        <v>45</v>
      </c>
      <c r="Q25" s="89">
        <v>45</v>
      </c>
    </row>
    <row r="26" spans="1:17" ht="12.75">
      <c r="A26" s="55">
        <v>78</v>
      </c>
      <c r="B26" s="54">
        <v>42</v>
      </c>
      <c r="C26" s="54">
        <v>42</v>
      </c>
      <c r="D26" s="54">
        <v>42</v>
      </c>
      <c r="E26" s="54">
        <v>42</v>
      </c>
      <c r="F26" s="54">
        <v>42</v>
      </c>
      <c r="G26" s="54">
        <v>43.5</v>
      </c>
      <c r="H26" s="54">
        <v>43.5</v>
      </c>
      <c r="I26" s="54">
        <v>43.5</v>
      </c>
      <c r="J26" s="90">
        <v>43.5</v>
      </c>
      <c r="K26" s="90">
        <v>43.5</v>
      </c>
      <c r="L26" s="90">
        <v>43.5</v>
      </c>
      <c r="M26" s="90">
        <v>43.5</v>
      </c>
      <c r="N26" s="90">
        <v>43.5</v>
      </c>
      <c r="O26" s="89">
        <v>45</v>
      </c>
      <c r="P26" s="89">
        <v>45</v>
      </c>
      <c r="Q26" s="89">
        <v>45</v>
      </c>
    </row>
    <row r="27" spans="1:17" ht="12.75">
      <c r="A27" s="55">
        <v>79</v>
      </c>
      <c r="B27" s="54">
        <v>40.5</v>
      </c>
      <c r="C27" s="54">
        <v>42</v>
      </c>
      <c r="D27" s="54">
        <v>42</v>
      </c>
      <c r="E27" s="54">
        <v>42</v>
      </c>
      <c r="F27" s="54">
        <v>42</v>
      </c>
      <c r="G27" s="54">
        <v>43.5</v>
      </c>
      <c r="H27" s="54">
        <v>43.5</v>
      </c>
      <c r="I27" s="54">
        <v>43.5</v>
      </c>
      <c r="J27" s="90">
        <v>43.5</v>
      </c>
      <c r="K27" s="90">
        <v>43.5</v>
      </c>
      <c r="L27" s="90">
        <v>43.5</v>
      </c>
      <c r="M27" s="90">
        <v>43.5</v>
      </c>
      <c r="N27" s="90">
        <v>43.5</v>
      </c>
      <c r="O27" s="90">
        <v>43.5</v>
      </c>
      <c r="P27" s="90">
        <v>43.5</v>
      </c>
      <c r="Q27" s="89">
        <v>45</v>
      </c>
    </row>
    <row r="28" spans="1:17" ht="12.75">
      <c r="A28" s="55">
        <v>80</v>
      </c>
      <c r="B28" s="54">
        <v>40.5</v>
      </c>
      <c r="C28" s="54">
        <v>42</v>
      </c>
      <c r="D28" s="54">
        <v>42</v>
      </c>
      <c r="E28" s="54">
        <v>42</v>
      </c>
      <c r="F28" s="54">
        <v>42</v>
      </c>
      <c r="G28" s="54">
        <v>43.5</v>
      </c>
      <c r="H28" s="54">
        <v>43.5</v>
      </c>
      <c r="I28" s="54">
        <v>43.5</v>
      </c>
      <c r="J28" s="90">
        <v>42</v>
      </c>
      <c r="K28" s="90">
        <v>43.5</v>
      </c>
      <c r="L28" s="90">
        <v>43.5</v>
      </c>
      <c r="M28" s="90">
        <v>43.5</v>
      </c>
      <c r="N28" s="90">
        <v>43.5</v>
      </c>
      <c r="O28" s="90">
        <v>43.5</v>
      </c>
      <c r="P28" s="90">
        <v>43.5</v>
      </c>
      <c r="Q28" s="89">
        <v>45</v>
      </c>
    </row>
    <row r="29" spans="1:17" ht="12.75">
      <c r="A29" s="55">
        <v>81</v>
      </c>
      <c r="B29" s="54">
        <v>40.5</v>
      </c>
      <c r="C29" s="54">
        <v>40.5</v>
      </c>
      <c r="D29" s="54">
        <v>40.5</v>
      </c>
      <c r="E29" s="54">
        <v>42</v>
      </c>
      <c r="F29" s="54">
        <v>42</v>
      </c>
      <c r="G29" s="54">
        <v>42</v>
      </c>
      <c r="H29" s="54">
        <v>42</v>
      </c>
      <c r="I29" s="54">
        <v>43.5</v>
      </c>
      <c r="J29" s="90">
        <v>42</v>
      </c>
      <c r="K29" s="90">
        <v>42</v>
      </c>
      <c r="L29" s="90">
        <v>42</v>
      </c>
      <c r="M29" s="90">
        <v>42</v>
      </c>
      <c r="N29" s="90">
        <v>42</v>
      </c>
      <c r="O29" s="90">
        <v>43.5</v>
      </c>
      <c r="P29" s="90">
        <v>43.5</v>
      </c>
      <c r="Q29" s="89">
        <v>45</v>
      </c>
    </row>
    <row r="30" spans="1:17" ht="12.75">
      <c r="A30" s="55">
        <v>82</v>
      </c>
      <c r="B30" s="54">
        <v>40.5</v>
      </c>
      <c r="C30" s="54">
        <v>40.5</v>
      </c>
      <c r="D30" s="54">
        <v>40.5</v>
      </c>
      <c r="E30" s="54">
        <v>42</v>
      </c>
      <c r="F30" s="54">
        <v>42</v>
      </c>
      <c r="G30" s="54">
        <v>42</v>
      </c>
      <c r="H30" s="54">
        <v>42</v>
      </c>
      <c r="I30" s="54">
        <v>42</v>
      </c>
      <c r="J30" s="90">
        <v>42</v>
      </c>
      <c r="K30" s="90">
        <v>42</v>
      </c>
      <c r="L30" s="90">
        <v>42</v>
      </c>
      <c r="M30" s="90">
        <v>42</v>
      </c>
      <c r="N30" s="90">
        <v>42</v>
      </c>
      <c r="O30" s="90">
        <v>43.5</v>
      </c>
      <c r="P30" s="90">
        <v>43.5</v>
      </c>
      <c r="Q30" s="90">
        <v>43.5</v>
      </c>
    </row>
    <row r="31" spans="1:17" ht="12.75">
      <c r="A31" s="55">
        <v>83</v>
      </c>
      <c r="B31" s="54">
        <v>40.5</v>
      </c>
      <c r="C31" s="54">
        <v>40.5</v>
      </c>
      <c r="D31" s="54">
        <v>40.5</v>
      </c>
      <c r="E31" s="54">
        <v>40.5</v>
      </c>
      <c r="F31" s="54">
        <v>40.5</v>
      </c>
      <c r="G31" s="54">
        <v>42</v>
      </c>
      <c r="H31" s="54">
        <v>42</v>
      </c>
      <c r="I31" s="54">
        <v>42</v>
      </c>
      <c r="J31" s="90">
        <v>42</v>
      </c>
      <c r="K31" s="90">
        <v>42</v>
      </c>
      <c r="L31" s="90">
        <v>42</v>
      </c>
      <c r="M31" s="90">
        <v>42</v>
      </c>
      <c r="N31" s="90">
        <v>42</v>
      </c>
      <c r="O31" s="90">
        <v>43.5</v>
      </c>
      <c r="P31" s="90">
        <v>43.5</v>
      </c>
      <c r="Q31" s="90">
        <v>43.5</v>
      </c>
    </row>
    <row r="32" spans="1:17" ht="12.75">
      <c r="A32" s="55">
        <v>84</v>
      </c>
      <c r="B32" s="54">
        <v>39</v>
      </c>
      <c r="C32" s="54">
        <v>40.5</v>
      </c>
      <c r="D32" s="54">
        <v>40.5</v>
      </c>
      <c r="E32" s="54">
        <v>40.5</v>
      </c>
      <c r="F32" s="54">
        <v>40.5</v>
      </c>
      <c r="G32" s="54">
        <v>42</v>
      </c>
      <c r="H32" s="54">
        <v>42</v>
      </c>
      <c r="I32" s="54">
        <v>42</v>
      </c>
      <c r="J32" s="90">
        <v>42</v>
      </c>
      <c r="K32" s="90">
        <v>42</v>
      </c>
      <c r="L32" s="90">
        <v>42</v>
      </c>
      <c r="M32" s="90">
        <v>42</v>
      </c>
      <c r="N32" s="90">
        <v>42</v>
      </c>
      <c r="O32" s="90">
        <v>42</v>
      </c>
      <c r="P32" s="90">
        <v>42</v>
      </c>
      <c r="Q32" s="90">
        <v>43.5</v>
      </c>
    </row>
    <row r="33" spans="1:17" ht="12.75">
      <c r="A33" s="55">
        <v>85</v>
      </c>
      <c r="B33" s="54">
        <v>39</v>
      </c>
      <c r="C33" s="54">
        <v>39</v>
      </c>
      <c r="D33" s="54">
        <v>39</v>
      </c>
      <c r="E33" s="54">
        <v>40.5</v>
      </c>
      <c r="F33" s="54">
        <v>40.5</v>
      </c>
      <c r="G33" s="54">
        <v>42</v>
      </c>
      <c r="H33" s="54">
        <v>42</v>
      </c>
      <c r="I33" s="54">
        <v>42</v>
      </c>
      <c r="J33" s="90">
        <v>40.5</v>
      </c>
      <c r="K33" s="90">
        <v>42</v>
      </c>
      <c r="L33" s="90">
        <v>42</v>
      </c>
      <c r="M33" s="90">
        <v>42</v>
      </c>
      <c r="N33" s="90">
        <v>42</v>
      </c>
      <c r="O33" s="90">
        <v>42</v>
      </c>
      <c r="P33" s="90">
        <v>42</v>
      </c>
      <c r="Q33" s="90">
        <v>43.5</v>
      </c>
    </row>
    <row r="34" spans="1:17" ht="12.75">
      <c r="A34" s="55">
        <v>86</v>
      </c>
      <c r="B34" s="54">
        <v>39</v>
      </c>
      <c r="C34" s="54">
        <v>39</v>
      </c>
      <c r="D34" s="54">
        <v>39</v>
      </c>
      <c r="E34" s="54">
        <v>40.5</v>
      </c>
      <c r="F34" s="54">
        <v>40.5</v>
      </c>
      <c r="G34" s="54">
        <v>40.5</v>
      </c>
      <c r="H34" s="54">
        <v>40.5</v>
      </c>
      <c r="I34" s="54">
        <v>42</v>
      </c>
      <c r="J34" s="90">
        <v>40.5</v>
      </c>
      <c r="K34" s="90">
        <v>40.5</v>
      </c>
      <c r="L34" s="90">
        <v>40.5</v>
      </c>
      <c r="M34" s="90">
        <v>40.5</v>
      </c>
      <c r="N34" s="90">
        <v>40.5</v>
      </c>
      <c r="O34" s="90">
        <v>42</v>
      </c>
      <c r="P34" s="90">
        <v>42</v>
      </c>
      <c r="Q34" s="90">
        <v>43.5</v>
      </c>
    </row>
    <row r="35" spans="1:17" ht="12.75">
      <c r="A35" s="55">
        <v>87</v>
      </c>
      <c r="B35" s="54">
        <v>39</v>
      </c>
      <c r="C35" s="54">
        <v>39</v>
      </c>
      <c r="D35" s="54">
        <v>39</v>
      </c>
      <c r="E35" s="54">
        <v>39</v>
      </c>
      <c r="F35" s="54">
        <v>39</v>
      </c>
      <c r="G35" s="54">
        <v>40.5</v>
      </c>
      <c r="H35" s="54">
        <v>40.5</v>
      </c>
      <c r="I35" s="54">
        <v>40.5</v>
      </c>
      <c r="J35" s="90">
        <v>40.5</v>
      </c>
      <c r="K35" s="90">
        <v>40.5</v>
      </c>
      <c r="L35" s="90">
        <v>40.5</v>
      </c>
      <c r="M35" s="90">
        <v>40.5</v>
      </c>
      <c r="N35" s="90">
        <v>40.5</v>
      </c>
      <c r="O35" s="90">
        <v>42</v>
      </c>
      <c r="P35" s="90">
        <v>42</v>
      </c>
      <c r="Q35" s="90">
        <v>42</v>
      </c>
    </row>
    <row r="36" spans="1:17" ht="12.75">
      <c r="A36" s="55">
        <v>88</v>
      </c>
      <c r="B36" s="54">
        <v>39</v>
      </c>
      <c r="C36" s="54">
        <v>39</v>
      </c>
      <c r="D36" s="54">
        <v>39</v>
      </c>
      <c r="E36" s="54">
        <v>39</v>
      </c>
      <c r="F36" s="54">
        <v>39</v>
      </c>
      <c r="G36" s="54">
        <v>40.5</v>
      </c>
      <c r="H36" s="54">
        <v>40.5</v>
      </c>
      <c r="I36" s="54">
        <v>40.5</v>
      </c>
      <c r="J36" s="90">
        <v>40.5</v>
      </c>
      <c r="K36" s="90">
        <v>40.5</v>
      </c>
      <c r="L36" s="90">
        <v>40.5</v>
      </c>
      <c r="M36" s="90">
        <v>40.5</v>
      </c>
      <c r="N36" s="90">
        <v>40.5</v>
      </c>
      <c r="O36" s="90">
        <v>42</v>
      </c>
      <c r="P36" s="90">
        <v>42</v>
      </c>
      <c r="Q36" s="90">
        <v>42</v>
      </c>
    </row>
    <row r="37" spans="1:17" ht="12.75">
      <c r="A37" s="55">
        <v>89</v>
      </c>
      <c r="B37" s="91">
        <v>37.5</v>
      </c>
      <c r="C37" s="54">
        <v>39</v>
      </c>
      <c r="D37" s="54">
        <v>39</v>
      </c>
      <c r="E37" s="54">
        <v>39</v>
      </c>
      <c r="F37" s="54">
        <v>39</v>
      </c>
      <c r="G37" s="54">
        <v>40.5</v>
      </c>
      <c r="H37" s="54">
        <v>40.5</v>
      </c>
      <c r="I37" s="54">
        <v>40.5</v>
      </c>
      <c r="J37" s="90">
        <v>40.5</v>
      </c>
      <c r="K37" s="90">
        <v>40.5</v>
      </c>
      <c r="L37" s="90">
        <v>40.5</v>
      </c>
      <c r="M37" s="90">
        <v>40.5</v>
      </c>
      <c r="N37" s="90">
        <v>40.5</v>
      </c>
      <c r="O37" s="90">
        <v>40.5</v>
      </c>
      <c r="P37" s="90">
        <v>40.5</v>
      </c>
      <c r="Q37" s="90">
        <v>42</v>
      </c>
    </row>
    <row r="38" spans="1:17" ht="12.75">
      <c r="A38" s="55">
        <v>90</v>
      </c>
      <c r="B38" s="91">
        <v>37.5</v>
      </c>
      <c r="C38" s="91">
        <v>37.5</v>
      </c>
      <c r="D38" s="91">
        <v>37.5</v>
      </c>
      <c r="E38" s="54">
        <v>39</v>
      </c>
      <c r="F38" s="54">
        <v>39</v>
      </c>
      <c r="G38" s="54">
        <v>39</v>
      </c>
      <c r="H38" s="54">
        <v>39</v>
      </c>
      <c r="I38" s="54">
        <v>40.5</v>
      </c>
      <c r="J38" s="90">
        <v>39</v>
      </c>
      <c r="K38" s="90">
        <v>40.5</v>
      </c>
      <c r="L38" s="90">
        <v>40.5</v>
      </c>
      <c r="M38" s="90">
        <v>40.5</v>
      </c>
      <c r="N38" s="90">
        <v>40.5</v>
      </c>
      <c r="O38" s="90">
        <v>40.5</v>
      </c>
      <c r="P38" s="90">
        <v>40.5</v>
      </c>
      <c r="Q38" s="90">
        <v>42</v>
      </c>
    </row>
    <row r="39" spans="1:17" ht="12.75">
      <c r="A39" s="55">
        <v>91</v>
      </c>
      <c r="B39" s="91">
        <v>37.5</v>
      </c>
      <c r="C39" s="91">
        <v>37.5</v>
      </c>
      <c r="D39" s="91">
        <v>37.5</v>
      </c>
      <c r="E39" s="54">
        <v>39</v>
      </c>
      <c r="F39" s="54">
        <v>39</v>
      </c>
      <c r="G39" s="54">
        <v>39</v>
      </c>
      <c r="H39" s="54">
        <v>39</v>
      </c>
      <c r="I39" s="54">
        <v>39</v>
      </c>
      <c r="J39" s="90">
        <v>39</v>
      </c>
      <c r="K39" s="90">
        <v>39</v>
      </c>
      <c r="L39" s="90">
        <v>39</v>
      </c>
      <c r="M39" s="90">
        <v>39</v>
      </c>
      <c r="N39" s="90">
        <v>39</v>
      </c>
      <c r="O39" s="90">
        <v>40.5</v>
      </c>
      <c r="P39" s="90">
        <v>40.5</v>
      </c>
      <c r="Q39" s="90">
        <v>42</v>
      </c>
    </row>
    <row r="40" spans="1:17" ht="12.75">
      <c r="A40" s="55">
        <v>92</v>
      </c>
      <c r="B40" s="91">
        <v>37.5</v>
      </c>
      <c r="C40" s="91">
        <v>37.5</v>
      </c>
      <c r="D40" s="91">
        <v>37.5</v>
      </c>
      <c r="E40" s="91">
        <v>37.5</v>
      </c>
      <c r="F40" s="91">
        <v>37.5</v>
      </c>
      <c r="G40" s="54">
        <v>39</v>
      </c>
      <c r="H40" s="54">
        <v>39</v>
      </c>
      <c r="I40" s="54">
        <v>39</v>
      </c>
      <c r="J40" s="90">
        <v>39</v>
      </c>
      <c r="K40" s="90">
        <v>39</v>
      </c>
      <c r="L40" s="90">
        <v>39</v>
      </c>
      <c r="M40" s="90">
        <v>39</v>
      </c>
      <c r="N40" s="90">
        <v>39</v>
      </c>
      <c r="O40" s="90">
        <v>40.5</v>
      </c>
      <c r="P40" s="90">
        <v>40.5</v>
      </c>
      <c r="Q40" s="90">
        <v>40.5</v>
      </c>
    </row>
    <row r="41" spans="1:17" ht="12.75">
      <c r="A41" s="55">
        <v>93</v>
      </c>
      <c r="B41" s="54">
        <v>36</v>
      </c>
      <c r="C41" s="91">
        <v>37.5</v>
      </c>
      <c r="D41" s="91">
        <v>37.5</v>
      </c>
      <c r="E41" s="91">
        <v>37.5</v>
      </c>
      <c r="F41" s="91">
        <v>37.5</v>
      </c>
      <c r="G41" s="54">
        <v>39</v>
      </c>
      <c r="H41" s="54">
        <v>39</v>
      </c>
      <c r="I41" s="54">
        <v>39</v>
      </c>
      <c r="J41" s="90">
        <v>39</v>
      </c>
      <c r="K41" s="90">
        <v>39</v>
      </c>
      <c r="L41" s="90">
        <v>39</v>
      </c>
      <c r="M41" s="90">
        <v>39</v>
      </c>
      <c r="N41" s="90">
        <v>39</v>
      </c>
      <c r="O41" s="90">
        <v>40.5</v>
      </c>
      <c r="P41" s="90">
        <v>40.5</v>
      </c>
      <c r="Q41" s="90">
        <v>40.5</v>
      </c>
    </row>
    <row r="42" spans="1:17" ht="12.75">
      <c r="A42" s="55">
        <v>94</v>
      </c>
      <c r="B42" s="54">
        <v>36</v>
      </c>
      <c r="C42" s="54">
        <v>36</v>
      </c>
      <c r="D42" s="54">
        <v>36</v>
      </c>
      <c r="E42" s="91">
        <v>37.5</v>
      </c>
      <c r="F42" s="91">
        <v>37.5</v>
      </c>
      <c r="G42" s="54">
        <v>39</v>
      </c>
      <c r="H42" s="54">
        <v>39</v>
      </c>
      <c r="I42" s="54">
        <v>39</v>
      </c>
      <c r="J42" s="90">
        <v>39</v>
      </c>
      <c r="K42" s="90">
        <v>39</v>
      </c>
      <c r="L42" s="90">
        <v>39</v>
      </c>
      <c r="M42" s="90">
        <v>39</v>
      </c>
      <c r="N42" s="90">
        <v>39</v>
      </c>
      <c r="O42" s="90">
        <v>39</v>
      </c>
      <c r="P42" s="90">
        <v>39</v>
      </c>
      <c r="Q42" s="90">
        <v>40.5</v>
      </c>
    </row>
    <row r="43" spans="1:17" ht="12.75">
      <c r="A43" s="55">
        <v>95</v>
      </c>
      <c r="B43" s="54">
        <v>36</v>
      </c>
      <c r="C43" s="54">
        <v>36</v>
      </c>
      <c r="D43" s="54">
        <v>36</v>
      </c>
      <c r="E43" s="91">
        <v>37.5</v>
      </c>
      <c r="F43" s="91">
        <v>37.5</v>
      </c>
      <c r="G43" s="91">
        <v>37.5</v>
      </c>
      <c r="H43" s="91">
        <v>37.5</v>
      </c>
      <c r="I43" s="54">
        <v>39</v>
      </c>
      <c r="J43" s="92">
        <v>37.5</v>
      </c>
      <c r="K43" s="90">
        <v>39</v>
      </c>
      <c r="L43" s="90">
        <v>39</v>
      </c>
      <c r="M43" s="90">
        <v>39</v>
      </c>
      <c r="N43" s="90">
        <v>39</v>
      </c>
      <c r="O43" s="90">
        <v>39</v>
      </c>
      <c r="P43" s="90">
        <v>39</v>
      </c>
      <c r="Q43" s="90">
        <v>40.5</v>
      </c>
    </row>
    <row r="44" spans="1:17" ht="12.75">
      <c r="A44" s="55">
        <v>96</v>
      </c>
      <c r="B44" s="54">
        <v>36</v>
      </c>
      <c r="C44" s="54">
        <v>36</v>
      </c>
      <c r="D44" s="54">
        <v>36</v>
      </c>
      <c r="E44" s="91">
        <v>37.5</v>
      </c>
      <c r="F44" s="91">
        <v>37.5</v>
      </c>
      <c r="G44" s="91">
        <v>37.5</v>
      </c>
      <c r="H44" s="91">
        <v>37.5</v>
      </c>
      <c r="I44" s="91">
        <v>37.5</v>
      </c>
      <c r="J44" s="92">
        <v>37.5</v>
      </c>
      <c r="K44" s="92">
        <v>37.5</v>
      </c>
      <c r="L44" s="92">
        <v>37.5</v>
      </c>
      <c r="M44" s="92">
        <v>37.5</v>
      </c>
      <c r="N44" s="92">
        <v>37.5</v>
      </c>
      <c r="O44" s="90">
        <v>39</v>
      </c>
      <c r="P44" s="90">
        <v>39</v>
      </c>
      <c r="Q44" s="90">
        <v>40.5</v>
      </c>
    </row>
    <row r="45" spans="1:17" ht="12.75">
      <c r="A45" s="55">
        <v>97</v>
      </c>
      <c r="B45" s="54">
        <v>36</v>
      </c>
      <c r="C45" s="54">
        <v>36</v>
      </c>
      <c r="D45" s="54">
        <v>36</v>
      </c>
      <c r="E45" s="54">
        <v>36</v>
      </c>
      <c r="F45" s="54">
        <v>36</v>
      </c>
      <c r="G45" s="91">
        <v>37.5</v>
      </c>
      <c r="H45" s="91">
        <v>37.5</v>
      </c>
      <c r="I45" s="91">
        <v>37.5</v>
      </c>
      <c r="J45" s="92">
        <v>37.5</v>
      </c>
      <c r="K45" s="92">
        <v>37.5</v>
      </c>
      <c r="L45" s="92">
        <v>37.5</v>
      </c>
      <c r="M45" s="92">
        <v>37.5</v>
      </c>
      <c r="N45" s="92">
        <v>37.5</v>
      </c>
      <c r="O45" s="90">
        <v>39</v>
      </c>
      <c r="P45" s="90">
        <v>39</v>
      </c>
      <c r="Q45" s="90">
        <v>39</v>
      </c>
    </row>
    <row r="46" spans="1:17" ht="12.75">
      <c r="A46" s="55">
        <v>98</v>
      </c>
      <c r="B46" s="54">
        <v>34</v>
      </c>
      <c r="C46" s="54">
        <v>36</v>
      </c>
      <c r="D46" s="54">
        <v>36</v>
      </c>
      <c r="E46" s="54">
        <v>36</v>
      </c>
      <c r="F46" s="54">
        <v>36</v>
      </c>
      <c r="G46" s="91">
        <v>37.5</v>
      </c>
      <c r="H46" s="91">
        <v>37.5</v>
      </c>
      <c r="I46" s="91">
        <v>37.5</v>
      </c>
      <c r="J46" s="92">
        <v>37.5</v>
      </c>
      <c r="K46" s="92">
        <v>37.5</v>
      </c>
      <c r="L46" s="92">
        <v>37.5</v>
      </c>
      <c r="M46" s="92">
        <v>37.5</v>
      </c>
      <c r="N46" s="92">
        <v>37.5</v>
      </c>
      <c r="O46" s="90">
        <v>39</v>
      </c>
      <c r="P46" s="90">
        <v>39</v>
      </c>
      <c r="Q46" s="90">
        <v>39</v>
      </c>
    </row>
    <row r="47" spans="1:17" ht="12.75">
      <c r="A47" s="55">
        <v>99</v>
      </c>
      <c r="B47" s="54">
        <v>34</v>
      </c>
      <c r="C47" s="54">
        <v>34</v>
      </c>
      <c r="D47" s="54">
        <v>34</v>
      </c>
      <c r="E47" s="54">
        <v>36</v>
      </c>
      <c r="F47" s="54">
        <v>36</v>
      </c>
      <c r="G47" s="54">
        <v>36</v>
      </c>
      <c r="H47" s="54">
        <v>36</v>
      </c>
      <c r="I47" s="91">
        <v>37.5</v>
      </c>
      <c r="J47" s="92">
        <v>37.5</v>
      </c>
      <c r="K47" s="92">
        <v>37.5</v>
      </c>
      <c r="L47" s="92">
        <v>37.5</v>
      </c>
      <c r="M47" s="92">
        <v>37.5</v>
      </c>
      <c r="N47" s="92">
        <v>37.5</v>
      </c>
      <c r="O47" s="92">
        <v>37.5</v>
      </c>
      <c r="P47" s="92">
        <v>37.5</v>
      </c>
      <c r="Q47" s="90">
        <v>39</v>
      </c>
    </row>
    <row r="48" spans="1:17" ht="12.75">
      <c r="A48" s="55">
        <v>100</v>
      </c>
      <c r="B48" s="54">
        <v>34</v>
      </c>
      <c r="C48" s="54">
        <v>34</v>
      </c>
      <c r="D48" s="54">
        <v>34</v>
      </c>
      <c r="E48" s="54">
        <v>36</v>
      </c>
      <c r="F48" s="54">
        <v>36</v>
      </c>
      <c r="G48" s="54">
        <v>36</v>
      </c>
      <c r="H48" s="54">
        <v>36</v>
      </c>
      <c r="I48" s="54">
        <v>36</v>
      </c>
      <c r="J48" s="90">
        <v>36</v>
      </c>
      <c r="K48" s="92">
        <v>37.5</v>
      </c>
      <c r="L48" s="92">
        <v>37.5</v>
      </c>
      <c r="M48" s="92">
        <v>37.5</v>
      </c>
      <c r="N48" s="92">
        <v>37.5</v>
      </c>
      <c r="O48" s="92">
        <v>37.5</v>
      </c>
      <c r="P48" s="92">
        <v>37.5</v>
      </c>
      <c r="Q48" s="90">
        <v>39</v>
      </c>
    </row>
    <row r="49" spans="1:17" ht="12.75">
      <c r="A49" s="55">
        <v>101</v>
      </c>
      <c r="B49" s="54">
        <v>34</v>
      </c>
      <c r="C49" s="54">
        <v>34</v>
      </c>
      <c r="D49" s="54">
        <v>34</v>
      </c>
      <c r="E49" s="54">
        <v>36</v>
      </c>
      <c r="F49" s="54">
        <v>36</v>
      </c>
      <c r="G49" s="54">
        <v>36</v>
      </c>
      <c r="H49" s="54">
        <v>36</v>
      </c>
      <c r="I49" s="54">
        <v>36</v>
      </c>
      <c r="J49" s="90">
        <v>36</v>
      </c>
      <c r="K49" s="90">
        <v>36</v>
      </c>
      <c r="L49" s="90">
        <v>36</v>
      </c>
      <c r="M49" s="90">
        <v>36</v>
      </c>
      <c r="N49" s="90">
        <v>36</v>
      </c>
      <c r="O49" s="92">
        <v>37.5</v>
      </c>
      <c r="P49" s="92">
        <v>37.5</v>
      </c>
      <c r="Q49" s="90">
        <v>39</v>
      </c>
    </row>
    <row r="50" spans="1:17" ht="12.75">
      <c r="A50" s="55">
        <v>102</v>
      </c>
      <c r="B50" s="54">
        <v>34</v>
      </c>
      <c r="C50" s="54">
        <v>34</v>
      </c>
      <c r="D50" s="54">
        <v>34</v>
      </c>
      <c r="E50" s="54">
        <v>34</v>
      </c>
      <c r="F50" s="54">
        <v>34</v>
      </c>
      <c r="G50" s="54">
        <v>36</v>
      </c>
      <c r="H50" s="54">
        <v>36</v>
      </c>
      <c r="I50" s="54">
        <v>36</v>
      </c>
      <c r="J50" s="90">
        <v>36</v>
      </c>
      <c r="K50" s="90">
        <v>36</v>
      </c>
      <c r="L50" s="90">
        <v>36</v>
      </c>
      <c r="M50" s="90">
        <v>36</v>
      </c>
      <c r="N50" s="90">
        <v>36</v>
      </c>
      <c r="O50" s="92">
        <v>37.5</v>
      </c>
      <c r="P50" s="92">
        <v>37.5</v>
      </c>
      <c r="Q50" s="92">
        <v>37.5</v>
      </c>
    </row>
    <row r="51" spans="1:17" ht="12.75">
      <c r="A51" s="55">
        <v>103</v>
      </c>
      <c r="B51" s="54">
        <v>34</v>
      </c>
      <c r="C51" s="54">
        <v>34</v>
      </c>
      <c r="D51" s="54">
        <v>34</v>
      </c>
      <c r="E51" s="54">
        <v>34</v>
      </c>
      <c r="F51" s="54">
        <v>34</v>
      </c>
      <c r="G51" s="54">
        <v>36</v>
      </c>
      <c r="H51" s="54">
        <v>36</v>
      </c>
      <c r="I51" s="54">
        <v>36</v>
      </c>
      <c r="J51" s="90">
        <v>36</v>
      </c>
      <c r="K51" s="90">
        <v>36</v>
      </c>
      <c r="L51" s="90">
        <v>36</v>
      </c>
      <c r="M51" s="90">
        <v>36</v>
      </c>
      <c r="N51" s="90">
        <v>36</v>
      </c>
      <c r="O51" s="90">
        <v>36</v>
      </c>
      <c r="P51" s="90">
        <v>36</v>
      </c>
      <c r="Q51" s="92">
        <v>37.5</v>
      </c>
    </row>
    <row r="52" spans="1:17" ht="12.75">
      <c r="A52" s="55">
        <v>104</v>
      </c>
      <c r="B52" s="54">
        <v>32</v>
      </c>
      <c r="C52" s="54">
        <v>34</v>
      </c>
      <c r="D52" s="54">
        <v>34</v>
      </c>
      <c r="E52" s="54">
        <v>34</v>
      </c>
      <c r="F52" s="54">
        <v>34</v>
      </c>
      <c r="G52" s="54">
        <v>34</v>
      </c>
      <c r="H52" s="54">
        <v>34</v>
      </c>
      <c r="I52" s="54">
        <v>36</v>
      </c>
      <c r="J52" s="90">
        <v>36</v>
      </c>
      <c r="K52" s="90">
        <v>36</v>
      </c>
      <c r="L52" s="90">
        <v>36</v>
      </c>
      <c r="M52" s="90">
        <v>36</v>
      </c>
      <c r="N52" s="90">
        <v>36</v>
      </c>
      <c r="O52" s="90">
        <v>36</v>
      </c>
      <c r="P52" s="90">
        <v>36</v>
      </c>
      <c r="Q52" s="92">
        <v>37.5</v>
      </c>
    </row>
    <row r="53" spans="1:17" ht="12.75">
      <c r="A53" s="55">
        <v>105</v>
      </c>
      <c r="B53" s="54">
        <v>32</v>
      </c>
      <c r="C53" s="54">
        <v>34</v>
      </c>
      <c r="D53" s="54">
        <v>34</v>
      </c>
      <c r="E53" s="54">
        <v>34</v>
      </c>
      <c r="F53" s="54">
        <v>34</v>
      </c>
      <c r="G53" s="54">
        <v>34</v>
      </c>
      <c r="H53" s="54">
        <v>34</v>
      </c>
      <c r="I53" s="54">
        <v>34</v>
      </c>
      <c r="J53" s="90">
        <v>36</v>
      </c>
      <c r="K53" s="90">
        <v>36</v>
      </c>
      <c r="L53" s="90">
        <v>36</v>
      </c>
      <c r="M53" s="90">
        <v>36</v>
      </c>
      <c r="N53" s="90">
        <v>36</v>
      </c>
      <c r="O53" s="90">
        <v>36</v>
      </c>
      <c r="P53" s="90">
        <v>36</v>
      </c>
      <c r="Q53" s="92">
        <v>37.5</v>
      </c>
    </row>
    <row r="54" spans="1:17" ht="12.75">
      <c r="A54" s="55">
        <v>106</v>
      </c>
      <c r="B54" s="54">
        <v>32</v>
      </c>
      <c r="C54" s="54">
        <v>32</v>
      </c>
      <c r="D54" s="54">
        <v>32</v>
      </c>
      <c r="E54" s="54">
        <v>34</v>
      </c>
      <c r="F54" s="54">
        <v>34</v>
      </c>
      <c r="G54" s="54">
        <v>34</v>
      </c>
      <c r="H54" s="54">
        <v>34</v>
      </c>
      <c r="I54" s="54">
        <v>34</v>
      </c>
      <c r="J54" s="90">
        <v>34</v>
      </c>
      <c r="K54" s="90">
        <v>36</v>
      </c>
      <c r="L54" s="90">
        <v>36</v>
      </c>
      <c r="M54" s="90">
        <v>34</v>
      </c>
      <c r="N54" s="90">
        <v>34</v>
      </c>
      <c r="O54" s="90">
        <v>36</v>
      </c>
      <c r="P54" s="90">
        <v>36</v>
      </c>
      <c r="Q54" s="92">
        <v>37.5</v>
      </c>
    </row>
    <row r="55" spans="1:17" ht="12.75">
      <c r="A55" s="55">
        <v>107</v>
      </c>
      <c r="B55" s="54">
        <v>32</v>
      </c>
      <c r="C55" s="54">
        <v>32</v>
      </c>
      <c r="D55" s="54">
        <v>32</v>
      </c>
      <c r="E55" s="54">
        <v>34</v>
      </c>
      <c r="F55" s="54">
        <v>34</v>
      </c>
      <c r="G55" s="54">
        <v>34</v>
      </c>
      <c r="H55" s="54">
        <v>34</v>
      </c>
      <c r="I55" s="54">
        <v>34</v>
      </c>
      <c r="J55" s="90">
        <v>34</v>
      </c>
      <c r="K55" s="90">
        <v>34</v>
      </c>
      <c r="L55" s="90">
        <v>34</v>
      </c>
      <c r="M55" s="90">
        <v>34</v>
      </c>
      <c r="N55" s="90">
        <v>34</v>
      </c>
      <c r="O55" s="90">
        <v>36</v>
      </c>
      <c r="P55" s="90">
        <v>36</v>
      </c>
      <c r="Q55" s="90">
        <v>36</v>
      </c>
    </row>
    <row r="56" spans="1:17" ht="12.75">
      <c r="A56" s="55">
        <v>108</v>
      </c>
      <c r="B56" s="54">
        <v>32</v>
      </c>
      <c r="C56" s="54">
        <v>32</v>
      </c>
      <c r="D56" s="54">
        <v>32</v>
      </c>
      <c r="E56" s="54">
        <v>32</v>
      </c>
      <c r="F56" s="54">
        <v>32</v>
      </c>
      <c r="G56" s="54">
        <v>34</v>
      </c>
      <c r="H56" s="54">
        <v>34</v>
      </c>
      <c r="I56" s="54">
        <v>34</v>
      </c>
      <c r="J56" s="90">
        <v>34</v>
      </c>
      <c r="K56" s="90">
        <v>34</v>
      </c>
      <c r="L56" s="90">
        <v>34</v>
      </c>
      <c r="M56" s="90">
        <v>34</v>
      </c>
      <c r="N56" s="90">
        <v>34</v>
      </c>
      <c r="O56" s="90">
        <v>36</v>
      </c>
      <c r="P56" s="90">
        <v>36</v>
      </c>
      <c r="Q56" s="90">
        <v>36</v>
      </c>
    </row>
    <row r="57" spans="1:17" ht="12.75">
      <c r="A57" s="55">
        <v>109</v>
      </c>
      <c r="B57" s="54">
        <v>32</v>
      </c>
      <c r="C57" s="54">
        <v>32</v>
      </c>
      <c r="D57" s="54">
        <v>32</v>
      </c>
      <c r="E57" s="54">
        <v>32</v>
      </c>
      <c r="F57" s="54">
        <v>32</v>
      </c>
      <c r="G57" s="54">
        <v>34</v>
      </c>
      <c r="H57" s="54">
        <v>34</v>
      </c>
      <c r="I57" s="54">
        <v>34</v>
      </c>
      <c r="J57" s="90">
        <v>34</v>
      </c>
      <c r="K57" s="90">
        <v>34</v>
      </c>
      <c r="L57" s="90">
        <v>34</v>
      </c>
      <c r="M57" s="90">
        <v>34</v>
      </c>
      <c r="N57" s="90">
        <v>34</v>
      </c>
      <c r="O57" s="90">
        <v>34</v>
      </c>
      <c r="P57" s="90">
        <v>34</v>
      </c>
      <c r="Q57" s="90">
        <v>36</v>
      </c>
    </row>
    <row r="58" spans="1:17" ht="12.75">
      <c r="A58" s="55">
        <v>110</v>
      </c>
      <c r="B58" s="54">
        <v>30</v>
      </c>
      <c r="C58" s="54">
        <v>32</v>
      </c>
      <c r="D58" s="54">
        <v>32</v>
      </c>
      <c r="E58" s="54">
        <v>32</v>
      </c>
      <c r="F58" s="54">
        <v>32</v>
      </c>
      <c r="G58" s="54">
        <v>34</v>
      </c>
      <c r="H58" s="54">
        <v>34</v>
      </c>
      <c r="I58" s="54">
        <v>34</v>
      </c>
      <c r="J58" s="90">
        <v>34</v>
      </c>
      <c r="K58" s="90">
        <v>34</v>
      </c>
      <c r="L58" s="90">
        <v>34</v>
      </c>
      <c r="M58" s="90">
        <v>34</v>
      </c>
      <c r="N58" s="90">
        <v>34</v>
      </c>
      <c r="O58" s="90">
        <v>34</v>
      </c>
      <c r="P58" s="90">
        <v>34</v>
      </c>
      <c r="Q58" s="90">
        <v>36</v>
      </c>
    </row>
    <row r="59" spans="1:17" ht="12.75">
      <c r="A59" s="55">
        <v>111</v>
      </c>
      <c r="B59" s="54">
        <v>30</v>
      </c>
      <c r="C59" s="54">
        <v>32</v>
      </c>
      <c r="D59" s="54">
        <v>32</v>
      </c>
      <c r="E59" s="54">
        <v>32</v>
      </c>
      <c r="F59" s="54">
        <v>32</v>
      </c>
      <c r="G59" s="54">
        <v>32</v>
      </c>
      <c r="H59" s="54">
        <v>32</v>
      </c>
      <c r="I59" s="54">
        <v>32</v>
      </c>
      <c r="J59" s="90">
        <v>34</v>
      </c>
      <c r="K59" s="90">
        <v>34</v>
      </c>
      <c r="L59" s="90">
        <v>34</v>
      </c>
      <c r="M59" s="90">
        <v>34</v>
      </c>
      <c r="N59" s="90">
        <v>34</v>
      </c>
      <c r="O59" s="90">
        <v>34</v>
      </c>
      <c r="P59" s="90">
        <v>34</v>
      </c>
      <c r="Q59" s="90">
        <v>36</v>
      </c>
    </row>
    <row r="60" spans="1:17" ht="12.75">
      <c r="A60" s="55">
        <v>112</v>
      </c>
      <c r="B60" s="54">
        <v>30</v>
      </c>
      <c r="C60" s="54">
        <v>30</v>
      </c>
      <c r="D60" s="54">
        <v>30</v>
      </c>
      <c r="E60" s="54">
        <v>32</v>
      </c>
      <c r="F60" s="54">
        <v>32</v>
      </c>
      <c r="G60" s="54">
        <v>32</v>
      </c>
      <c r="H60" s="54">
        <v>32</v>
      </c>
      <c r="I60" s="54">
        <v>32</v>
      </c>
      <c r="J60" s="90">
        <v>32</v>
      </c>
      <c r="K60" s="90">
        <v>34</v>
      </c>
      <c r="L60" s="90">
        <v>34</v>
      </c>
      <c r="M60" s="90">
        <v>34</v>
      </c>
      <c r="N60" s="90">
        <v>34</v>
      </c>
      <c r="O60" s="90">
        <v>34</v>
      </c>
      <c r="P60" s="90">
        <v>34</v>
      </c>
      <c r="Q60" s="90">
        <v>34</v>
      </c>
    </row>
    <row r="61" spans="1:17" ht="12.75">
      <c r="A61" s="55">
        <v>113</v>
      </c>
      <c r="B61" s="54">
        <v>30</v>
      </c>
      <c r="C61" s="54">
        <v>30</v>
      </c>
      <c r="D61" s="54">
        <v>30</v>
      </c>
      <c r="E61" s="54">
        <v>32</v>
      </c>
      <c r="F61" s="54">
        <v>32</v>
      </c>
      <c r="G61" s="54">
        <v>32</v>
      </c>
      <c r="H61" s="54">
        <v>32</v>
      </c>
      <c r="I61" s="54">
        <v>32</v>
      </c>
      <c r="J61" s="90">
        <v>32</v>
      </c>
      <c r="K61" s="90">
        <v>32</v>
      </c>
      <c r="L61" s="90">
        <v>32</v>
      </c>
      <c r="M61" s="90">
        <v>32</v>
      </c>
      <c r="N61" s="90">
        <v>32</v>
      </c>
      <c r="O61" s="90">
        <v>34</v>
      </c>
      <c r="P61" s="90">
        <v>34</v>
      </c>
      <c r="Q61" s="90">
        <v>34</v>
      </c>
    </row>
    <row r="62" spans="1:17" ht="12.75">
      <c r="A62" s="55">
        <v>114</v>
      </c>
      <c r="B62" s="54">
        <v>30</v>
      </c>
      <c r="C62" s="54">
        <v>30</v>
      </c>
      <c r="D62" s="54">
        <v>30</v>
      </c>
      <c r="E62" s="54">
        <v>32</v>
      </c>
      <c r="F62" s="54">
        <v>32</v>
      </c>
      <c r="G62" s="54">
        <v>32</v>
      </c>
      <c r="H62" s="54">
        <v>32</v>
      </c>
      <c r="I62" s="54">
        <v>32</v>
      </c>
      <c r="J62" s="90">
        <v>32</v>
      </c>
      <c r="K62" s="90">
        <v>32</v>
      </c>
      <c r="L62" s="90">
        <v>32</v>
      </c>
      <c r="M62" s="90">
        <v>32</v>
      </c>
      <c r="N62" s="90">
        <v>32</v>
      </c>
      <c r="O62" s="90">
        <v>34</v>
      </c>
      <c r="P62" s="90">
        <v>34</v>
      </c>
      <c r="Q62" s="90">
        <v>34</v>
      </c>
    </row>
    <row r="63" spans="1:17" ht="12.75">
      <c r="A63" s="55">
        <v>115</v>
      </c>
      <c r="B63" s="54">
        <v>30</v>
      </c>
      <c r="C63" s="54">
        <v>30</v>
      </c>
      <c r="D63" s="54">
        <v>30</v>
      </c>
      <c r="E63" s="54">
        <v>30</v>
      </c>
      <c r="F63" s="54">
        <v>30</v>
      </c>
      <c r="G63" s="54">
        <v>32</v>
      </c>
      <c r="H63" s="54">
        <v>32</v>
      </c>
      <c r="I63" s="54">
        <v>32</v>
      </c>
      <c r="J63" s="90">
        <v>32</v>
      </c>
      <c r="K63" s="90">
        <v>32</v>
      </c>
      <c r="L63" s="90">
        <v>32</v>
      </c>
      <c r="M63" s="90">
        <v>32</v>
      </c>
      <c r="N63" s="90">
        <v>32</v>
      </c>
      <c r="O63" s="90">
        <v>32</v>
      </c>
      <c r="P63" s="90">
        <v>32</v>
      </c>
      <c r="Q63" s="90">
        <v>34</v>
      </c>
    </row>
    <row r="64" spans="1:17" ht="12.75">
      <c r="A64" s="55">
        <v>116</v>
      </c>
      <c r="B64" s="54">
        <v>27</v>
      </c>
      <c r="C64" s="54">
        <v>30</v>
      </c>
      <c r="D64" s="54">
        <v>30</v>
      </c>
      <c r="E64" s="54">
        <v>30</v>
      </c>
      <c r="F64" s="54">
        <v>30</v>
      </c>
      <c r="G64" s="54">
        <v>32</v>
      </c>
      <c r="H64" s="54">
        <v>32</v>
      </c>
      <c r="I64" s="54">
        <v>32</v>
      </c>
      <c r="J64" s="90">
        <v>32</v>
      </c>
      <c r="K64" s="90">
        <v>32</v>
      </c>
      <c r="L64" s="90">
        <v>32</v>
      </c>
      <c r="M64" s="90">
        <v>32</v>
      </c>
      <c r="N64" s="90">
        <v>32</v>
      </c>
      <c r="O64" s="90">
        <v>32</v>
      </c>
      <c r="P64" s="90">
        <v>32</v>
      </c>
      <c r="Q64" s="90">
        <v>34</v>
      </c>
    </row>
    <row r="65" spans="1:17" ht="12.75">
      <c r="A65" s="55">
        <v>117</v>
      </c>
      <c r="B65" s="54">
        <v>27</v>
      </c>
      <c r="C65" s="54">
        <v>30</v>
      </c>
      <c r="D65" s="54">
        <v>30</v>
      </c>
      <c r="E65" s="54">
        <v>30</v>
      </c>
      <c r="F65" s="54">
        <v>30</v>
      </c>
      <c r="G65" s="54">
        <v>30</v>
      </c>
      <c r="H65" s="54">
        <v>30</v>
      </c>
      <c r="I65" s="54">
        <v>30</v>
      </c>
      <c r="J65" s="90">
        <v>32</v>
      </c>
      <c r="K65" s="90">
        <v>32</v>
      </c>
      <c r="L65" s="90">
        <v>32</v>
      </c>
      <c r="M65" s="90">
        <v>32</v>
      </c>
      <c r="N65" s="90">
        <v>32</v>
      </c>
      <c r="O65" s="90">
        <v>32</v>
      </c>
      <c r="P65" s="90">
        <v>32</v>
      </c>
      <c r="Q65" s="90">
        <v>34</v>
      </c>
    </row>
    <row r="66" spans="1:17" ht="12.75">
      <c r="A66" s="55">
        <v>118</v>
      </c>
      <c r="B66" s="54">
        <v>27</v>
      </c>
      <c r="C66" s="54">
        <v>27</v>
      </c>
      <c r="D66" s="54">
        <v>27</v>
      </c>
      <c r="E66" s="54">
        <v>30</v>
      </c>
      <c r="F66" s="54">
        <v>30</v>
      </c>
      <c r="G66" s="54">
        <v>30</v>
      </c>
      <c r="H66" s="54">
        <v>30</v>
      </c>
      <c r="I66" s="54">
        <v>30</v>
      </c>
      <c r="J66" s="90">
        <v>32</v>
      </c>
      <c r="K66" s="90">
        <v>32</v>
      </c>
      <c r="L66" s="90">
        <v>32</v>
      </c>
      <c r="M66" s="90">
        <v>32</v>
      </c>
      <c r="N66" s="90">
        <v>32</v>
      </c>
      <c r="O66" s="90">
        <v>32</v>
      </c>
      <c r="P66" s="90">
        <v>32</v>
      </c>
      <c r="Q66" s="90">
        <v>32</v>
      </c>
    </row>
    <row r="67" spans="1:17" ht="12.75">
      <c r="A67" s="55">
        <v>119</v>
      </c>
      <c r="B67" s="54">
        <v>27</v>
      </c>
      <c r="C67" s="54">
        <v>27</v>
      </c>
      <c r="D67" s="54">
        <v>27</v>
      </c>
      <c r="E67" s="54">
        <v>30</v>
      </c>
      <c r="F67" s="54">
        <v>30</v>
      </c>
      <c r="G67" s="54">
        <v>30</v>
      </c>
      <c r="H67" s="54">
        <v>30</v>
      </c>
      <c r="I67" s="54">
        <v>30</v>
      </c>
      <c r="J67" s="90">
        <v>30</v>
      </c>
      <c r="K67" s="90">
        <v>32</v>
      </c>
      <c r="L67" s="90">
        <v>32</v>
      </c>
      <c r="M67" s="90">
        <v>30</v>
      </c>
      <c r="N67" s="90">
        <v>30</v>
      </c>
      <c r="O67" s="90">
        <v>32</v>
      </c>
      <c r="P67" s="90">
        <v>32</v>
      </c>
      <c r="Q67" s="90">
        <v>32</v>
      </c>
    </row>
    <row r="68" spans="1:17" ht="12.75">
      <c r="A68" s="55">
        <v>120</v>
      </c>
      <c r="B68" s="54">
        <v>27</v>
      </c>
      <c r="C68" s="54">
        <v>27</v>
      </c>
      <c r="D68" s="54">
        <v>27</v>
      </c>
      <c r="E68" s="54">
        <v>30</v>
      </c>
      <c r="F68" s="54">
        <v>30</v>
      </c>
      <c r="G68" s="54">
        <v>30</v>
      </c>
      <c r="H68" s="54">
        <v>30</v>
      </c>
      <c r="I68" s="54">
        <v>30</v>
      </c>
      <c r="J68" s="90">
        <v>30</v>
      </c>
      <c r="K68" s="90">
        <v>30</v>
      </c>
      <c r="L68" s="90">
        <v>30</v>
      </c>
      <c r="M68" s="90">
        <v>30</v>
      </c>
      <c r="N68" s="90">
        <v>30</v>
      </c>
      <c r="O68" s="90">
        <v>32</v>
      </c>
      <c r="P68" s="90">
        <v>32</v>
      </c>
      <c r="Q68" s="90">
        <v>32</v>
      </c>
    </row>
    <row r="69" spans="1:17" ht="12.75">
      <c r="A69" s="55">
        <v>121</v>
      </c>
      <c r="B69" s="54">
        <v>27</v>
      </c>
      <c r="C69" s="54">
        <v>27</v>
      </c>
      <c r="D69" s="54">
        <v>27</v>
      </c>
      <c r="E69" s="54">
        <v>27</v>
      </c>
      <c r="F69" s="54">
        <v>27</v>
      </c>
      <c r="G69" s="54">
        <v>30</v>
      </c>
      <c r="H69" s="54">
        <v>30</v>
      </c>
      <c r="I69" s="54">
        <v>30</v>
      </c>
      <c r="J69" s="90">
        <v>30</v>
      </c>
      <c r="K69" s="90">
        <v>30</v>
      </c>
      <c r="L69" s="90">
        <v>30</v>
      </c>
      <c r="M69" s="90">
        <v>30</v>
      </c>
      <c r="N69" s="90">
        <v>30</v>
      </c>
      <c r="O69" s="90">
        <v>32</v>
      </c>
      <c r="P69" s="90">
        <v>32</v>
      </c>
      <c r="Q69" s="90">
        <v>32</v>
      </c>
    </row>
    <row r="70" spans="1:17" ht="12.75">
      <c r="A70" s="55">
        <v>122</v>
      </c>
      <c r="B70" s="54">
        <v>27</v>
      </c>
      <c r="C70" s="54">
        <v>27</v>
      </c>
      <c r="D70" s="54">
        <v>27</v>
      </c>
      <c r="E70" s="54">
        <v>27</v>
      </c>
      <c r="F70" s="54">
        <v>27</v>
      </c>
      <c r="G70" s="54">
        <v>30</v>
      </c>
      <c r="H70" s="54">
        <v>30</v>
      </c>
      <c r="I70" s="54">
        <v>30</v>
      </c>
      <c r="J70" s="90">
        <v>30</v>
      </c>
      <c r="K70" s="90">
        <v>30</v>
      </c>
      <c r="L70" s="90">
        <v>30</v>
      </c>
      <c r="M70" s="90">
        <v>30</v>
      </c>
      <c r="N70" s="90">
        <v>30</v>
      </c>
      <c r="O70" s="90">
        <v>30</v>
      </c>
      <c r="P70" s="90">
        <v>30</v>
      </c>
      <c r="Q70" s="90">
        <v>32</v>
      </c>
    </row>
    <row r="71" spans="1:17" ht="12.75">
      <c r="A71" s="55">
        <v>123</v>
      </c>
      <c r="B71" s="54">
        <v>27</v>
      </c>
      <c r="C71" s="54">
        <v>27</v>
      </c>
      <c r="D71" s="54">
        <v>27</v>
      </c>
      <c r="E71" s="54">
        <v>27</v>
      </c>
      <c r="F71" s="54">
        <v>27</v>
      </c>
      <c r="G71" s="54">
        <v>27</v>
      </c>
      <c r="H71" s="54">
        <v>27</v>
      </c>
      <c r="I71" s="54">
        <v>27</v>
      </c>
      <c r="J71" s="90">
        <v>30</v>
      </c>
      <c r="K71" s="90">
        <v>30</v>
      </c>
      <c r="L71" s="90">
        <v>30</v>
      </c>
      <c r="M71" s="90">
        <v>30</v>
      </c>
      <c r="N71" s="90">
        <v>30</v>
      </c>
      <c r="O71" s="90">
        <v>30</v>
      </c>
      <c r="P71" s="90">
        <v>30</v>
      </c>
      <c r="Q71" s="90">
        <v>32</v>
      </c>
    </row>
    <row r="72" spans="1:17" ht="12.75">
      <c r="A72" s="55">
        <v>124</v>
      </c>
      <c r="B72" s="54">
        <v>27</v>
      </c>
      <c r="C72" s="54">
        <v>27</v>
      </c>
      <c r="D72" s="54">
        <v>27</v>
      </c>
      <c r="E72" s="54">
        <v>27</v>
      </c>
      <c r="F72" s="54">
        <v>27</v>
      </c>
      <c r="G72" s="54">
        <v>27</v>
      </c>
      <c r="H72" s="54">
        <v>27</v>
      </c>
      <c r="I72" s="54">
        <v>27</v>
      </c>
      <c r="J72" s="90">
        <v>30</v>
      </c>
      <c r="K72" s="90">
        <v>30</v>
      </c>
      <c r="L72" s="90">
        <v>30</v>
      </c>
      <c r="M72" s="90">
        <v>30</v>
      </c>
      <c r="N72" s="90">
        <v>30</v>
      </c>
      <c r="O72" s="90">
        <v>30</v>
      </c>
      <c r="P72" s="90">
        <v>30</v>
      </c>
      <c r="Q72" s="90">
        <v>32</v>
      </c>
    </row>
    <row r="73" spans="1:17" ht="12.75">
      <c r="A73" s="55">
        <v>125</v>
      </c>
      <c r="B73" s="54">
        <v>24</v>
      </c>
      <c r="C73" s="54">
        <v>27</v>
      </c>
      <c r="D73" s="54">
        <v>27</v>
      </c>
      <c r="E73" s="54">
        <v>27</v>
      </c>
      <c r="F73" s="54">
        <v>27</v>
      </c>
      <c r="G73" s="54">
        <v>27</v>
      </c>
      <c r="H73" s="54">
        <v>27</v>
      </c>
      <c r="I73" s="54">
        <v>27</v>
      </c>
      <c r="J73" s="90">
        <v>30</v>
      </c>
      <c r="K73" s="90">
        <v>30</v>
      </c>
      <c r="L73" s="90">
        <v>30</v>
      </c>
      <c r="M73" s="90">
        <v>30</v>
      </c>
      <c r="N73" s="90">
        <v>30</v>
      </c>
      <c r="O73" s="90">
        <v>30</v>
      </c>
      <c r="P73" s="90">
        <v>30</v>
      </c>
      <c r="Q73" s="90">
        <v>30</v>
      </c>
    </row>
    <row r="74" spans="1:17" ht="12.75">
      <c r="A74" s="55">
        <v>126</v>
      </c>
      <c r="B74" s="54">
        <v>24</v>
      </c>
      <c r="C74" s="54">
        <v>27</v>
      </c>
      <c r="D74" s="54">
        <v>27</v>
      </c>
      <c r="E74" s="54">
        <v>27</v>
      </c>
      <c r="F74" s="54">
        <v>27</v>
      </c>
      <c r="G74" s="54">
        <v>27</v>
      </c>
      <c r="H74" s="54">
        <v>27</v>
      </c>
      <c r="I74" s="54">
        <v>27</v>
      </c>
      <c r="J74" s="90">
        <v>27</v>
      </c>
      <c r="K74" s="90">
        <v>30</v>
      </c>
      <c r="L74" s="90">
        <v>30</v>
      </c>
      <c r="M74" s="90">
        <v>27</v>
      </c>
      <c r="N74" s="90">
        <v>27</v>
      </c>
      <c r="O74" s="90">
        <v>30</v>
      </c>
      <c r="P74" s="90">
        <v>30</v>
      </c>
      <c r="Q74" s="90">
        <v>30</v>
      </c>
    </row>
    <row r="75" spans="1:17" ht="12.75">
      <c r="A75" s="55">
        <v>127</v>
      </c>
      <c r="B75" s="54">
        <v>24</v>
      </c>
      <c r="C75" s="54">
        <v>24</v>
      </c>
      <c r="D75" s="54">
        <v>24</v>
      </c>
      <c r="E75" s="54">
        <v>27</v>
      </c>
      <c r="F75" s="54">
        <v>27</v>
      </c>
      <c r="G75" s="54">
        <v>27</v>
      </c>
      <c r="H75" s="54">
        <v>27</v>
      </c>
      <c r="I75" s="54">
        <v>27</v>
      </c>
      <c r="J75" s="90">
        <v>27</v>
      </c>
      <c r="K75" s="90">
        <v>27</v>
      </c>
      <c r="L75" s="90">
        <v>27</v>
      </c>
      <c r="M75" s="90">
        <v>27</v>
      </c>
      <c r="N75" s="90">
        <v>27</v>
      </c>
      <c r="O75" s="90">
        <v>30</v>
      </c>
      <c r="P75" s="90">
        <v>30</v>
      </c>
      <c r="Q75" s="90">
        <v>30</v>
      </c>
    </row>
    <row r="76" spans="1:17" ht="12.75">
      <c r="A76" s="55">
        <v>128</v>
      </c>
      <c r="B76" s="54">
        <v>24</v>
      </c>
      <c r="C76" s="54">
        <v>24</v>
      </c>
      <c r="D76" s="54">
        <v>24</v>
      </c>
      <c r="E76" s="54">
        <v>27</v>
      </c>
      <c r="F76" s="54">
        <v>27</v>
      </c>
      <c r="G76" s="54">
        <v>27</v>
      </c>
      <c r="H76" s="54">
        <v>27</v>
      </c>
      <c r="I76" s="54">
        <v>27</v>
      </c>
      <c r="J76" s="90">
        <v>27</v>
      </c>
      <c r="K76" s="90">
        <v>27</v>
      </c>
      <c r="L76" s="90">
        <v>27</v>
      </c>
      <c r="M76" s="90">
        <v>27</v>
      </c>
      <c r="N76" s="90">
        <v>27</v>
      </c>
      <c r="O76" s="90">
        <v>27</v>
      </c>
      <c r="P76" s="90">
        <v>27</v>
      </c>
      <c r="Q76" s="90">
        <v>30</v>
      </c>
    </row>
    <row r="77" spans="1:17" ht="12.75">
      <c r="A77" s="55">
        <v>129</v>
      </c>
      <c r="B77" s="54">
        <v>21</v>
      </c>
      <c r="C77" s="54">
        <v>24</v>
      </c>
      <c r="D77" s="54">
        <v>24</v>
      </c>
      <c r="E77" s="54">
        <v>27</v>
      </c>
      <c r="F77" s="54">
        <v>27</v>
      </c>
      <c r="G77" s="54">
        <v>27</v>
      </c>
      <c r="H77" s="54">
        <v>27</v>
      </c>
      <c r="I77" s="54">
        <v>27</v>
      </c>
      <c r="J77" s="90">
        <v>27</v>
      </c>
      <c r="K77" s="90">
        <v>27</v>
      </c>
      <c r="L77" s="90">
        <v>27</v>
      </c>
      <c r="M77" s="90">
        <v>27</v>
      </c>
      <c r="N77" s="90">
        <v>27</v>
      </c>
      <c r="O77" s="90">
        <v>27</v>
      </c>
      <c r="P77" s="90">
        <v>27</v>
      </c>
      <c r="Q77" s="90">
        <v>30</v>
      </c>
    </row>
    <row r="78" spans="1:17" ht="12.75">
      <c r="A78" s="55">
        <v>130</v>
      </c>
      <c r="B78" s="54">
        <v>21</v>
      </c>
      <c r="C78" s="54">
        <v>24</v>
      </c>
      <c r="D78" s="54">
        <v>24</v>
      </c>
      <c r="E78" s="54">
        <v>27</v>
      </c>
      <c r="F78" s="54">
        <v>27</v>
      </c>
      <c r="G78" s="54">
        <v>27</v>
      </c>
      <c r="H78" s="54">
        <v>27</v>
      </c>
      <c r="I78" s="54">
        <v>27</v>
      </c>
      <c r="J78" s="90">
        <v>27</v>
      </c>
      <c r="K78" s="90">
        <v>27</v>
      </c>
      <c r="L78" s="90">
        <v>27</v>
      </c>
      <c r="M78" s="90">
        <v>27</v>
      </c>
      <c r="N78" s="90">
        <v>27</v>
      </c>
      <c r="O78" s="90">
        <v>27</v>
      </c>
      <c r="P78" s="90">
        <v>27</v>
      </c>
      <c r="Q78" s="90">
        <v>30</v>
      </c>
    </row>
    <row r="79" spans="1:17" ht="12.75">
      <c r="A79" s="55">
        <v>131</v>
      </c>
      <c r="B79" s="54">
        <v>21</v>
      </c>
      <c r="C79" s="54">
        <v>21</v>
      </c>
      <c r="D79" s="54">
        <v>21</v>
      </c>
      <c r="E79" s="54">
        <v>24</v>
      </c>
      <c r="F79" s="54">
        <v>24</v>
      </c>
      <c r="G79" s="54">
        <v>27</v>
      </c>
      <c r="H79" s="54">
        <v>27</v>
      </c>
      <c r="I79" s="54">
        <v>27</v>
      </c>
      <c r="J79" s="90">
        <v>27</v>
      </c>
      <c r="K79" s="90">
        <v>27</v>
      </c>
      <c r="L79" s="90">
        <v>27</v>
      </c>
      <c r="M79" s="90">
        <v>27</v>
      </c>
      <c r="N79" s="90">
        <v>27</v>
      </c>
      <c r="O79" s="90">
        <v>27</v>
      </c>
      <c r="P79" s="90">
        <v>27</v>
      </c>
      <c r="Q79" s="90">
        <v>27</v>
      </c>
    </row>
    <row r="80" spans="1:17" ht="12.75">
      <c r="A80" s="55">
        <v>132</v>
      </c>
      <c r="B80" s="54">
        <v>18</v>
      </c>
      <c r="C80" s="54">
        <v>21</v>
      </c>
      <c r="D80" s="54">
        <v>21</v>
      </c>
      <c r="E80" s="54">
        <v>24</v>
      </c>
      <c r="F80" s="54">
        <v>24</v>
      </c>
      <c r="G80" s="54">
        <v>24</v>
      </c>
      <c r="H80" s="54">
        <v>24</v>
      </c>
      <c r="I80" s="54">
        <v>24</v>
      </c>
      <c r="J80" s="90">
        <v>27</v>
      </c>
      <c r="K80" s="90">
        <v>27</v>
      </c>
      <c r="L80" s="90">
        <v>27</v>
      </c>
      <c r="M80" s="90">
        <v>27</v>
      </c>
      <c r="N80" s="90">
        <v>27</v>
      </c>
      <c r="O80" s="90">
        <v>27</v>
      </c>
      <c r="P80" s="90">
        <v>27</v>
      </c>
      <c r="Q80" s="90">
        <v>27</v>
      </c>
    </row>
    <row r="81" spans="1:17" ht="12.75">
      <c r="A81" s="55">
        <v>133</v>
      </c>
      <c r="B81" s="54">
        <v>18</v>
      </c>
      <c r="C81" s="54">
        <v>21</v>
      </c>
      <c r="D81" s="54">
        <v>21</v>
      </c>
      <c r="E81" s="54">
        <v>24</v>
      </c>
      <c r="F81" s="54">
        <v>24</v>
      </c>
      <c r="G81" s="54">
        <v>24</v>
      </c>
      <c r="H81" s="54">
        <v>24</v>
      </c>
      <c r="I81" s="54">
        <v>24</v>
      </c>
      <c r="J81" s="90">
        <v>27</v>
      </c>
      <c r="K81" s="90">
        <v>27</v>
      </c>
      <c r="L81" s="90">
        <v>27</v>
      </c>
      <c r="M81" s="90">
        <v>27</v>
      </c>
      <c r="N81" s="90">
        <v>27</v>
      </c>
      <c r="O81" s="90">
        <v>27</v>
      </c>
      <c r="P81" s="90">
        <v>27</v>
      </c>
      <c r="Q81" s="90">
        <v>27</v>
      </c>
    </row>
    <row r="82" spans="1:17" ht="12.75">
      <c r="A82" s="55">
        <v>134</v>
      </c>
      <c r="B82" s="54">
        <v>18</v>
      </c>
      <c r="C82" s="54">
        <v>21</v>
      </c>
      <c r="D82" s="54">
        <v>21</v>
      </c>
      <c r="E82" s="54">
        <v>24</v>
      </c>
      <c r="F82" s="54">
        <v>24</v>
      </c>
      <c r="G82" s="54">
        <v>24</v>
      </c>
      <c r="H82" s="54">
        <v>24</v>
      </c>
      <c r="I82" s="54">
        <v>24</v>
      </c>
      <c r="J82" s="90">
        <v>27</v>
      </c>
      <c r="K82" s="90">
        <v>27</v>
      </c>
      <c r="L82" s="90">
        <v>27</v>
      </c>
      <c r="M82" s="90">
        <v>27</v>
      </c>
      <c r="N82" s="90">
        <v>27</v>
      </c>
      <c r="O82" s="90">
        <v>27</v>
      </c>
      <c r="P82" s="90">
        <v>27</v>
      </c>
      <c r="Q82" s="90">
        <v>27</v>
      </c>
    </row>
    <row r="83" spans="1:17" ht="12.75">
      <c r="A83" s="55">
        <v>135</v>
      </c>
      <c r="B83" s="54">
        <v>18</v>
      </c>
      <c r="C83" s="54">
        <v>18</v>
      </c>
      <c r="D83" s="54">
        <v>18</v>
      </c>
      <c r="E83" s="54">
        <v>21</v>
      </c>
      <c r="F83" s="54">
        <v>21</v>
      </c>
      <c r="G83" s="54">
        <v>24</v>
      </c>
      <c r="H83" s="54">
        <v>24</v>
      </c>
      <c r="I83" s="54">
        <v>24</v>
      </c>
      <c r="J83" s="90">
        <v>24</v>
      </c>
      <c r="K83" s="90">
        <v>27</v>
      </c>
      <c r="L83" s="90">
        <v>27</v>
      </c>
      <c r="M83" s="90">
        <v>27</v>
      </c>
      <c r="N83" s="90">
        <v>27</v>
      </c>
      <c r="O83" s="90">
        <v>27</v>
      </c>
      <c r="P83" s="90">
        <v>27</v>
      </c>
      <c r="Q83" s="90">
        <v>27</v>
      </c>
    </row>
    <row r="84" spans="1:17" ht="12.75">
      <c r="A84" s="55">
        <v>136</v>
      </c>
      <c r="B84" s="54">
        <v>18</v>
      </c>
      <c r="C84" s="54">
        <v>18</v>
      </c>
      <c r="D84" s="54">
        <v>18</v>
      </c>
      <c r="E84" s="54">
        <v>21</v>
      </c>
      <c r="F84" s="54">
        <v>21</v>
      </c>
      <c r="G84" s="54">
        <v>21</v>
      </c>
      <c r="H84" s="54">
        <v>21</v>
      </c>
      <c r="I84" s="54">
        <v>21</v>
      </c>
      <c r="J84" s="90">
        <v>24</v>
      </c>
      <c r="K84" s="90">
        <v>24</v>
      </c>
      <c r="L84" s="90">
        <v>24</v>
      </c>
      <c r="M84" s="90">
        <v>27</v>
      </c>
      <c r="N84" s="90">
        <v>27</v>
      </c>
      <c r="O84" s="90">
        <v>27</v>
      </c>
      <c r="P84" s="90">
        <v>27</v>
      </c>
      <c r="Q84" s="90">
        <v>27</v>
      </c>
    </row>
    <row r="85" spans="1:17" ht="12.75">
      <c r="A85" s="55">
        <v>137</v>
      </c>
      <c r="B85" s="54">
        <v>15</v>
      </c>
      <c r="C85" s="54">
        <v>18</v>
      </c>
      <c r="D85" s="54">
        <v>18</v>
      </c>
      <c r="E85" s="54">
        <v>21</v>
      </c>
      <c r="F85" s="54">
        <v>21</v>
      </c>
      <c r="G85" s="54">
        <v>21</v>
      </c>
      <c r="H85" s="54">
        <v>21</v>
      </c>
      <c r="I85" s="54">
        <v>21</v>
      </c>
      <c r="J85" s="90">
        <v>24</v>
      </c>
      <c r="K85" s="90">
        <v>24</v>
      </c>
      <c r="L85" s="90">
        <v>24</v>
      </c>
      <c r="M85" s="90">
        <v>24</v>
      </c>
      <c r="N85" s="90">
        <v>24</v>
      </c>
      <c r="O85" s="90">
        <v>27</v>
      </c>
      <c r="P85" s="90">
        <v>27</v>
      </c>
      <c r="Q85" s="90">
        <v>27</v>
      </c>
    </row>
    <row r="86" spans="1:17" ht="12.75">
      <c r="A86" s="55">
        <v>138</v>
      </c>
      <c r="B86" s="54">
        <v>15</v>
      </c>
      <c r="C86" s="54">
        <v>15</v>
      </c>
      <c r="D86" s="54">
        <v>15</v>
      </c>
      <c r="E86" s="54">
        <v>18</v>
      </c>
      <c r="F86" s="54">
        <v>18</v>
      </c>
      <c r="G86" s="54">
        <v>21</v>
      </c>
      <c r="H86" s="54">
        <v>21</v>
      </c>
      <c r="I86" s="54">
        <v>21</v>
      </c>
      <c r="J86" s="90">
        <v>24</v>
      </c>
      <c r="K86" s="90">
        <v>24</v>
      </c>
      <c r="L86" s="90">
        <v>24</v>
      </c>
      <c r="M86" s="90">
        <v>24</v>
      </c>
      <c r="N86" s="90">
        <v>24</v>
      </c>
      <c r="O86" s="90">
        <v>24</v>
      </c>
      <c r="P86" s="90">
        <v>24</v>
      </c>
      <c r="Q86" s="90">
        <v>27</v>
      </c>
    </row>
    <row r="87" spans="1:17" ht="12.75">
      <c r="A87" s="55">
        <v>139</v>
      </c>
      <c r="B87" s="54">
        <v>12</v>
      </c>
      <c r="C87" s="54">
        <v>15</v>
      </c>
      <c r="D87" s="54">
        <v>15</v>
      </c>
      <c r="E87" s="54">
        <v>18</v>
      </c>
      <c r="F87" s="54">
        <v>18</v>
      </c>
      <c r="G87" s="54">
        <v>18</v>
      </c>
      <c r="H87" s="54">
        <v>18</v>
      </c>
      <c r="I87" s="54">
        <v>18</v>
      </c>
      <c r="J87" s="90">
        <v>21</v>
      </c>
      <c r="K87" s="90">
        <v>24</v>
      </c>
      <c r="L87" s="90">
        <v>24</v>
      </c>
      <c r="M87" s="90">
        <v>24</v>
      </c>
      <c r="N87" s="90">
        <v>24</v>
      </c>
      <c r="O87" s="90">
        <v>24</v>
      </c>
      <c r="P87" s="90">
        <v>24</v>
      </c>
      <c r="Q87" s="90">
        <v>27</v>
      </c>
    </row>
    <row r="88" spans="1:17" ht="12.75">
      <c r="A88" s="55">
        <v>140</v>
      </c>
      <c r="B88" s="54">
        <v>12</v>
      </c>
      <c r="C88" s="54">
        <v>15</v>
      </c>
      <c r="D88" s="54">
        <v>15</v>
      </c>
      <c r="E88" s="54">
        <v>18</v>
      </c>
      <c r="F88" s="54">
        <v>18</v>
      </c>
      <c r="G88" s="54">
        <v>18</v>
      </c>
      <c r="H88" s="54">
        <v>18</v>
      </c>
      <c r="I88" s="54">
        <v>18</v>
      </c>
      <c r="J88" s="90">
        <v>21</v>
      </c>
      <c r="K88" s="90">
        <v>21</v>
      </c>
      <c r="L88" s="90">
        <v>21</v>
      </c>
      <c r="M88" s="90">
        <v>24</v>
      </c>
      <c r="N88" s="90">
        <v>24</v>
      </c>
      <c r="O88" s="90">
        <v>24</v>
      </c>
      <c r="P88" s="90">
        <v>24</v>
      </c>
      <c r="Q88" s="90">
        <v>27</v>
      </c>
    </row>
    <row r="89" spans="1:17" ht="12.75">
      <c r="A89" s="55">
        <v>141</v>
      </c>
      <c r="B89" s="54">
        <v>12</v>
      </c>
      <c r="C89" s="54">
        <v>15</v>
      </c>
      <c r="D89" s="54">
        <v>15</v>
      </c>
      <c r="E89" s="54">
        <v>18</v>
      </c>
      <c r="F89" s="54">
        <v>18</v>
      </c>
      <c r="G89" s="54">
        <v>18</v>
      </c>
      <c r="H89" s="54">
        <v>18</v>
      </c>
      <c r="I89" s="54">
        <v>18</v>
      </c>
      <c r="J89" s="90">
        <v>21</v>
      </c>
      <c r="K89" s="90">
        <v>21</v>
      </c>
      <c r="L89" s="90">
        <v>21</v>
      </c>
      <c r="M89" s="90">
        <v>21</v>
      </c>
      <c r="N89" s="90">
        <v>21</v>
      </c>
      <c r="O89" s="90">
        <v>24</v>
      </c>
      <c r="P89" s="90">
        <v>24</v>
      </c>
      <c r="Q89" s="90">
        <v>24</v>
      </c>
    </row>
    <row r="90" spans="1:17" ht="12.75">
      <c r="A90" s="55">
        <v>142</v>
      </c>
      <c r="B90" s="54">
        <v>12</v>
      </c>
      <c r="C90" s="54">
        <v>12</v>
      </c>
      <c r="D90" s="54">
        <v>12</v>
      </c>
      <c r="E90" s="54">
        <v>15</v>
      </c>
      <c r="F90" s="54">
        <v>15</v>
      </c>
      <c r="G90" s="54">
        <v>18</v>
      </c>
      <c r="H90" s="54">
        <v>18</v>
      </c>
      <c r="I90" s="54">
        <v>18</v>
      </c>
      <c r="J90" s="90">
        <v>18</v>
      </c>
      <c r="K90" s="90">
        <v>21</v>
      </c>
      <c r="L90" s="90">
        <v>21</v>
      </c>
      <c r="M90" s="90">
        <v>21</v>
      </c>
      <c r="N90" s="90">
        <v>21</v>
      </c>
      <c r="O90" s="90">
        <v>21</v>
      </c>
      <c r="P90" s="90">
        <v>21</v>
      </c>
      <c r="Q90" s="90">
        <v>24</v>
      </c>
    </row>
    <row r="91" spans="1:17" ht="12.75">
      <c r="A91" s="55">
        <v>143</v>
      </c>
      <c r="B91" s="54">
        <v>9</v>
      </c>
      <c r="C91" s="54">
        <v>12</v>
      </c>
      <c r="D91" s="54">
        <v>12</v>
      </c>
      <c r="E91" s="54">
        <v>15</v>
      </c>
      <c r="F91" s="54">
        <v>15</v>
      </c>
      <c r="G91" s="54">
        <v>15</v>
      </c>
      <c r="H91" s="54">
        <v>15</v>
      </c>
      <c r="I91" s="54">
        <v>15</v>
      </c>
      <c r="J91" s="90">
        <v>18</v>
      </c>
      <c r="K91" s="90">
        <v>18</v>
      </c>
      <c r="L91" s="90">
        <v>18</v>
      </c>
      <c r="M91" s="90">
        <v>21</v>
      </c>
      <c r="N91" s="90">
        <v>21</v>
      </c>
      <c r="O91" s="90">
        <v>21</v>
      </c>
      <c r="P91" s="90">
        <v>21</v>
      </c>
      <c r="Q91" s="90">
        <v>24</v>
      </c>
    </row>
    <row r="92" spans="1:17" ht="12.75">
      <c r="A92" s="55">
        <v>144</v>
      </c>
      <c r="B92" s="54">
        <v>9</v>
      </c>
      <c r="C92" s="54">
        <v>12</v>
      </c>
      <c r="D92" s="54">
        <v>12</v>
      </c>
      <c r="E92" s="54">
        <v>15</v>
      </c>
      <c r="F92" s="54">
        <v>15</v>
      </c>
      <c r="G92" s="54">
        <v>15</v>
      </c>
      <c r="H92" s="54">
        <v>15</v>
      </c>
      <c r="I92" s="54">
        <v>15</v>
      </c>
      <c r="J92" s="90">
        <v>18</v>
      </c>
      <c r="K92" s="90">
        <v>18</v>
      </c>
      <c r="L92" s="90">
        <v>18</v>
      </c>
      <c r="M92" s="90">
        <v>18</v>
      </c>
      <c r="N92" s="90">
        <v>18</v>
      </c>
      <c r="O92" s="90">
        <v>21</v>
      </c>
      <c r="P92" s="90">
        <v>21</v>
      </c>
      <c r="Q92" s="90">
        <v>24</v>
      </c>
    </row>
    <row r="93" spans="1:17" ht="12.75">
      <c r="A93" s="55">
        <v>145</v>
      </c>
      <c r="B93" s="54">
        <v>9</v>
      </c>
      <c r="C93" s="54">
        <v>12</v>
      </c>
      <c r="D93" s="54">
        <v>12</v>
      </c>
      <c r="E93" s="54">
        <v>12</v>
      </c>
      <c r="F93" s="54">
        <v>12</v>
      </c>
      <c r="G93" s="54">
        <v>15</v>
      </c>
      <c r="H93" s="54">
        <v>15</v>
      </c>
      <c r="I93" s="54">
        <v>15</v>
      </c>
      <c r="J93" s="90">
        <v>18</v>
      </c>
      <c r="K93" s="90">
        <v>18</v>
      </c>
      <c r="L93" s="90">
        <v>18</v>
      </c>
      <c r="M93" s="90">
        <v>18</v>
      </c>
      <c r="N93" s="90">
        <v>18</v>
      </c>
      <c r="O93" s="90">
        <v>21</v>
      </c>
      <c r="P93" s="90">
        <v>21</v>
      </c>
      <c r="Q93" s="90">
        <v>21</v>
      </c>
    </row>
    <row r="94" spans="1:17" ht="12.75">
      <c r="A94" s="55">
        <v>146</v>
      </c>
      <c r="B94" s="54">
        <v>9</v>
      </c>
      <c r="C94" s="54">
        <v>9</v>
      </c>
      <c r="D94" s="54">
        <v>9</v>
      </c>
      <c r="E94" s="54">
        <v>12</v>
      </c>
      <c r="F94" s="54">
        <v>12</v>
      </c>
      <c r="G94" s="54">
        <v>12</v>
      </c>
      <c r="H94" s="54">
        <v>12</v>
      </c>
      <c r="I94" s="54">
        <v>12</v>
      </c>
      <c r="J94" s="90">
        <v>15</v>
      </c>
      <c r="K94" s="90">
        <v>18</v>
      </c>
      <c r="L94" s="90">
        <v>18</v>
      </c>
      <c r="M94" s="90">
        <v>18</v>
      </c>
      <c r="N94" s="90">
        <v>18</v>
      </c>
      <c r="O94" s="90">
        <v>18</v>
      </c>
      <c r="P94" s="90">
        <v>18</v>
      </c>
      <c r="Q94" s="90">
        <v>21</v>
      </c>
    </row>
    <row r="95" spans="1:17" ht="12.75">
      <c r="A95" s="55">
        <v>147</v>
      </c>
      <c r="B95" s="54">
        <v>6</v>
      </c>
      <c r="C95" s="54">
        <v>9</v>
      </c>
      <c r="D95" s="54">
        <v>9</v>
      </c>
      <c r="E95" s="54">
        <v>12</v>
      </c>
      <c r="F95" s="54">
        <v>12</v>
      </c>
      <c r="G95" s="54">
        <v>12</v>
      </c>
      <c r="H95" s="54">
        <v>12</v>
      </c>
      <c r="I95" s="54">
        <v>12</v>
      </c>
      <c r="J95" s="90">
        <v>15</v>
      </c>
      <c r="K95" s="90">
        <v>15</v>
      </c>
      <c r="L95" s="90">
        <v>15</v>
      </c>
      <c r="M95" s="90">
        <v>18</v>
      </c>
      <c r="N95" s="90">
        <v>18</v>
      </c>
      <c r="O95" s="90">
        <v>18</v>
      </c>
      <c r="P95" s="90">
        <v>18</v>
      </c>
      <c r="Q95" s="90">
        <v>21</v>
      </c>
    </row>
    <row r="96" spans="1:17" ht="12.75">
      <c r="A96" s="55">
        <v>148</v>
      </c>
      <c r="B96" s="54">
        <v>6</v>
      </c>
      <c r="C96" s="54">
        <v>9</v>
      </c>
      <c r="D96" s="54">
        <v>9</v>
      </c>
      <c r="E96" s="54">
        <v>12</v>
      </c>
      <c r="F96" s="54">
        <v>12</v>
      </c>
      <c r="G96" s="54">
        <v>12</v>
      </c>
      <c r="H96" s="54">
        <v>12</v>
      </c>
      <c r="I96" s="54">
        <v>12</v>
      </c>
      <c r="J96" s="90">
        <v>15</v>
      </c>
      <c r="K96" s="90">
        <v>15</v>
      </c>
      <c r="L96" s="90">
        <v>15</v>
      </c>
      <c r="M96" s="90">
        <v>15</v>
      </c>
      <c r="N96" s="90">
        <v>15</v>
      </c>
      <c r="O96" s="90">
        <v>18</v>
      </c>
      <c r="P96" s="90">
        <v>18</v>
      </c>
      <c r="Q96" s="90">
        <v>18</v>
      </c>
    </row>
    <row r="97" spans="1:17" ht="12.75">
      <c r="A97" s="55">
        <v>149</v>
      </c>
      <c r="B97" s="54">
        <v>6</v>
      </c>
      <c r="C97" s="54">
        <v>9</v>
      </c>
      <c r="D97" s="54">
        <v>9</v>
      </c>
      <c r="E97" s="54">
        <v>9</v>
      </c>
      <c r="F97" s="54">
        <v>9</v>
      </c>
      <c r="G97" s="54">
        <v>12</v>
      </c>
      <c r="H97" s="54">
        <v>12</v>
      </c>
      <c r="I97" s="54">
        <v>12</v>
      </c>
      <c r="J97" s="90">
        <v>12</v>
      </c>
      <c r="K97" s="90">
        <v>15</v>
      </c>
      <c r="L97" s="90">
        <v>15</v>
      </c>
      <c r="M97" s="90">
        <v>15</v>
      </c>
      <c r="N97" s="90">
        <v>15</v>
      </c>
      <c r="O97" s="90">
        <v>15</v>
      </c>
      <c r="P97" s="90">
        <v>15</v>
      </c>
      <c r="Q97" s="90">
        <v>18</v>
      </c>
    </row>
    <row r="98" spans="1:17" ht="12.75">
      <c r="A98" s="55">
        <v>150</v>
      </c>
      <c r="B98" s="54">
        <v>3</v>
      </c>
      <c r="C98" s="54">
        <v>6</v>
      </c>
      <c r="D98" s="54">
        <v>6</v>
      </c>
      <c r="E98" s="54">
        <v>9</v>
      </c>
      <c r="F98" s="54">
        <v>9</v>
      </c>
      <c r="G98" s="54">
        <v>9</v>
      </c>
      <c r="H98" s="54">
        <v>9</v>
      </c>
      <c r="I98" s="54">
        <v>9</v>
      </c>
      <c r="J98" s="90">
        <v>12</v>
      </c>
      <c r="K98" s="90">
        <v>12</v>
      </c>
      <c r="L98" s="90">
        <v>12</v>
      </c>
      <c r="M98" s="90">
        <v>15</v>
      </c>
      <c r="N98" s="90">
        <v>15</v>
      </c>
      <c r="O98" s="90">
        <v>15</v>
      </c>
      <c r="P98" s="90">
        <v>15</v>
      </c>
      <c r="Q98" s="90">
        <v>18</v>
      </c>
    </row>
    <row r="99" spans="1:17" ht="12.75">
      <c r="A99" s="55">
        <v>151</v>
      </c>
      <c r="B99" s="54">
        <v>3</v>
      </c>
      <c r="C99" s="54">
        <v>6</v>
      </c>
      <c r="D99" s="54">
        <v>6</v>
      </c>
      <c r="E99" s="54">
        <v>9</v>
      </c>
      <c r="F99" s="54">
        <v>9</v>
      </c>
      <c r="G99" s="54">
        <v>9</v>
      </c>
      <c r="H99" s="54">
        <v>9</v>
      </c>
      <c r="I99" s="54">
        <v>9</v>
      </c>
      <c r="J99" s="90">
        <v>12</v>
      </c>
      <c r="K99" s="90">
        <v>12</v>
      </c>
      <c r="L99" s="90">
        <v>12</v>
      </c>
      <c r="M99" s="90">
        <v>12</v>
      </c>
      <c r="N99" s="90">
        <v>12</v>
      </c>
      <c r="O99" s="90">
        <v>15</v>
      </c>
      <c r="P99" s="90">
        <v>15</v>
      </c>
      <c r="Q99" s="90">
        <v>18</v>
      </c>
    </row>
    <row r="100" spans="1:17" ht="12.75">
      <c r="A100" s="55">
        <v>152</v>
      </c>
      <c r="B100" s="54">
        <v>3</v>
      </c>
      <c r="C100" s="54">
        <v>6</v>
      </c>
      <c r="D100" s="54">
        <v>6</v>
      </c>
      <c r="E100" s="54">
        <v>9</v>
      </c>
      <c r="F100" s="54">
        <v>9</v>
      </c>
      <c r="G100" s="54">
        <v>9</v>
      </c>
      <c r="H100" s="54">
        <v>9</v>
      </c>
      <c r="I100" s="54">
        <v>9</v>
      </c>
      <c r="J100" s="90">
        <v>12</v>
      </c>
      <c r="K100" s="90">
        <v>12</v>
      </c>
      <c r="L100" s="90">
        <v>12</v>
      </c>
      <c r="M100" s="90">
        <v>12</v>
      </c>
      <c r="N100" s="90">
        <v>12</v>
      </c>
      <c r="O100" s="90">
        <v>15</v>
      </c>
      <c r="P100" s="90">
        <v>15</v>
      </c>
      <c r="Q100" s="90">
        <v>15</v>
      </c>
    </row>
    <row r="101" spans="1:17" ht="12.75">
      <c r="A101" s="55">
        <v>153</v>
      </c>
      <c r="B101" s="54">
        <v>0</v>
      </c>
      <c r="C101" s="54">
        <v>3</v>
      </c>
      <c r="D101" s="54">
        <v>3</v>
      </c>
      <c r="E101" s="54">
        <v>6</v>
      </c>
      <c r="F101" s="54">
        <v>6</v>
      </c>
      <c r="G101" s="54">
        <v>9</v>
      </c>
      <c r="H101" s="54">
        <v>9</v>
      </c>
      <c r="I101" s="54">
        <v>9</v>
      </c>
      <c r="J101" s="90">
        <v>9</v>
      </c>
      <c r="K101" s="90">
        <v>12</v>
      </c>
      <c r="L101" s="90">
        <v>12</v>
      </c>
      <c r="M101" s="90">
        <v>12</v>
      </c>
      <c r="N101" s="90">
        <v>12</v>
      </c>
      <c r="O101" s="90">
        <v>12</v>
      </c>
      <c r="P101" s="90">
        <v>12</v>
      </c>
      <c r="Q101" s="90">
        <v>15</v>
      </c>
    </row>
    <row r="102" spans="1:17" ht="12.75">
      <c r="A102" s="55">
        <v>154</v>
      </c>
      <c r="B102" s="54">
        <v>0</v>
      </c>
      <c r="C102" s="54">
        <v>3</v>
      </c>
      <c r="D102" s="54">
        <v>3</v>
      </c>
      <c r="E102" s="54">
        <v>6</v>
      </c>
      <c r="F102" s="54">
        <v>6</v>
      </c>
      <c r="G102" s="54">
        <v>6</v>
      </c>
      <c r="H102" s="54">
        <v>6</v>
      </c>
      <c r="I102" s="54">
        <v>6</v>
      </c>
      <c r="J102" s="90">
        <v>9</v>
      </c>
      <c r="K102" s="90">
        <v>9</v>
      </c>
      <c r="L102" s="90">
        <v>9</v>
      </c>
      <c r="M102" s="90">
        <v>12</v>
      </c>
      <c r="N102" s="90">
        <v>12</v>
      </c>
      <c r="O102" s="90">
        <v>12</v>
      </c>
      <c r="P102" s="90">
        <v>12</v>
      </c>
      <c r="Q102" s="90">
        <v>15</v>
      </c>
    </row>
    <row r="103" spans="1:17" ht="12.75">
      <c r="A103" s="55">
        <v>155</v>
      </c>
      <c r="B103" s="54">
        <v>0</v>
      </c>
      <c r="C103" s="54">
        <v>3</v>
      </c>
      <c r="D103" s="54">
        <v>3</v>
      </c>
      <c r="E103" s="54">
        <v>6</v>
      </c>
      <c r="F103" s="54">
        <v>6</v>
      </c>
      <c r="G103" s="54">
        <v>6</v>
      </c>
      <c r="H103" s="54">
        <v>6</v>
      </c>
      <c r="I103" s="54">
        <v>6</v>
      </c>
      <c r="J103" s="90">
        <v>9</v>
      </c>
      <c r="K103" s="90">
        <v>9</v>
      </c>
      <c r="L103" s="90">
        <v>9</v>
      </c>
      <c r="M103" s="90">
        <v>9</v>
      </c>
      <c r="N103" s="90">
        <v>9</v>
      </c>
      <c r="O103" s="90">
        <v>12</v>
      </c>
      <c r="P103" s="90">
        <v>12</v>
      </c>
      <c r="Q103" s="90">
        <v>12</v>
      </c>
    </row>
    <row r="104" spans="1:17" ht="12.75">
      <c r="A104" s="55">
        <v>156</v>
      </c>
      <c r="B104" s="54">
        <v>0</v>
      </c>
      <c r="C104" s="54">
        <v>3</v>
      </c>
      <c r="D104" s="54">
        <v>3</v>
      </c>
      <c r="E104" s="54">
        <v>3</v>
      </c>
      <c r="F104" s="54">
        <v>3</v>
      </c>
      <c r="G104" s="54">
        <v>6</v>
      </c>
      <c r="H104" s="54">
        <v>6</v>
      </c>
      <c r="I104" s="54">
        <v>6</v>
      </c>
      <c r="J104" s="90">
        <v>9</v>
      </c>
      <c r="K104" s="90">
        <v>9</v>
      </c>
      <c r="L104" s="90">
        <v>9</v>
      </c>
      <c r="M104" s="90">
        <v>9</v>
      </c>
      <c r="N104" s="90">
        <v>9</v>
      </c>
      <c r="O104" s="90">
        <v>12</v>
      </c>
      <c r="P104" s="90">
        <v>12</v>
      </c>
      <c r="Q104" s="90">
        <v>12</v>
      </c>
    </row>
    <row r="105" spans="1:17" ht="12.75">
      <c r="A105" s="55">
        <v>157</v>
      </c>
      <c r="B105" s="54">
        <v>0</v>
      </c>
      <c r="C105" s="54">
        <v>0</v>
      </c>
      <c r="D105" s="54">
        <v>0</v>
      </c>
      <c r="E105" s="54">
        <v>3</v>
      </c>
      <c r="F105" s="54">
        <v>3</v>
      </c>
      <c r="G105" s="54">
        <v>3</v>
      </c>
      <c r="H105" s="54">
        <v>3</v>
      </c>
      <c r="I105" s="54">
        <v>3</v>
      </c>
      <c r="J105" s="90">
        <v>6</v>
      </c>
      <c r="K105" s="90">
        <v>9</v>
      </c>
      <c r="L105" s="90">
        <v>9</v>
      </c>
      <c r="M105" s="90">
        <v>9</v>
      </c>
      <c r="N105" s="90">
        <v>9</v>
      </c>
      <c r="O105" s="90">
        <v>9</v>
      </c>
      <c r="P105" s="90">
        <v>9</v>
      </c>
      <c r="Q105" s="90">
        <v>12</v>
      </c>
    </row>
    <row r="106" spans="1:17" ht="12.75">
      <c r="A106" s="55">
        <v>158</v>
      </c>
      <c r="B106" s="54">
        <v>0</v>
      </c>
      <c r="C106" s="54">
        <v>0</v>
      </c>
      <c r="D106" s="54">
        <v>0</v>
      </c>
      <c r="E106" s="54">
        <v>3</v>
      </c>
      <c r="F106" s="54">
        <v>3</v>
      </c>
      <c r="G106" s="54">
        <v>3</v>
      </c>
      <c r="H106" s="54">
        <v>3</v>
      </c>
      <c r="I106" s="54">
        <v>3</v>
      </c>
      <c r="J106" s="90">
        <v>6</v>
      </c>
      <c r="K106" s="90">
        <v>6</v>
      </c>
      <c r="L106" s="90">
        <v>6</v>
      </c>
      <c r="M106" s="90">
        <v>9</v>
      </c>
      <c r="N106" s="90">
        <v>9</v>
      </c>
      <c r="O106" s="90">
        <v>9</v>
      </c>
      <c r="P106" s="90">
        <v>9</v>
      </c>
      <c r="Q106" s="90">
        <v>12</v>
      </c>
    </row>
    <row r="107" spans="1:17" ht="12.75">
      <c r="A107" s="55">
        <v>159</v>
      </c>
      <c r="B107" s="54">
        <v>0</v>
      </c>
      <c r="C107" s="54">
        <v>0</v>
      </c>
      <c r="D107" s="54">
        <v>0</v>
      </c>
      <c r="E107" s="54">
        <v>3</v>
      </c>
      <c r="F107" s="54">
        <v>3</v>
      </c>
      <c r="G107" s="54">
        <v>3</v>
      </c>
      <c r="H107" s="54">
        <v>3</v>
      </c>
      <c r="I107" s="54">
        <v>3</v>
      </c>
      <c r="J107" s="90">
        <v>6</v>
      </c>
      <c r="K107" s="90">
        <v>6</v>
      </c>
      <c r="L107" s="90">
        <v>6</v>
      </c>
      <c r="M107" s="90">
        <v>6</v>
      </c>
      <c r="N107" s="90">
        <v>6</v>
      </c>
      <c r="O107" s="90">
        <v>9</v>
      </c>
      <c r="P107" s="90">
        <v>9</v>
      </c>
      <c r="Q107" s="90">
        <v>9</v>
      </c>
    </row>
    <row r="108" spans="1:17" ht="12.75">
      <c r="A108" s="55">
        <v>160</v>
      </c>
      <c r="B108" s="54">
        <v>0</v>
      </c>
      <c r="C108" s="54">
        <v>0</v>
      </c>
      <c r="D108" s="54">
        <v>0</v>
      </c>
      <c r="E108" s="54">
        <v>0</v>
      </c>
      <c r="F108" s="54">
        <v>0</v>
      </c>
      <c r="G108" s="54">
        <v>3</v>
      </c>
      <c r="H108" s="54">
        <v>3</v>
      </c>
      <c r="I108" s="54">
        <v>3</v>
      </c>
      <c r="J108" s="90">
        <v>3</v>
      </c>
      <c r="K108" s="90">
        <v>6</v>
      </c>
      <c r="L108" s="90">
        <v>6</v>
      </c>
      <c r="M108" s="90">
        <v>6</v>
      </c>
      <c r="N108" s="90">
        <v>6</v>
      </c>
      <c r="O108" s="90">
        <v>9</v>
      </c>
      <c r="P108" s="90">
        <v>9</v>
      </c>
      <c r="Q108" s="90">
        <v>9</v>
      </c>
    </row>
    <row r="109" spans="1:17" ht="12.75">
      <c r="A109" s="55">
        <v>161</v>
      </c>
      <c r="B109" s="54">
        <v>0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90">
        <v>3</v>
      </c>
      <c r="K109" s="90">
        <v>3</v>
      </c>
      <c r="L109" s="90">
        <v>3</v>
      </c>
      <c r="M109" s="90">
        <v>6</v>
      </c>
      <c r="N109" s="90">
        <v>6</v>
      </c>
      <c r="O109" s="90">
        <v>6</v>
      </c>
      <c r="P109" s="90">
        <v>6</v>
      </c>
      <c r="Q109" s="90">
        <v>9</v>
      </c>
    </row>
    <row r="110" spans="1:17" ht="12.75">
      <c r="A110" s="55">
        <v>162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90">
        <v>3</v>
      </c>
      <c r="K110" s="90">
        <v>3</v>
      </c>
      <c r="L110" s="90">
        <v>3</v>
      </c>
      <c r="M110" s="90">
        <v>3</v>
      </c>
      <c r="N110" s="90">
        <v>3</v>
      </c>
      <c r="O110" s="90">
        <v>6</v>
      </c>
      <c r="P110" s="90">
        <v>6</v>
      </c>
      <c r="Q110" s="90">
        <v>9</v>
      </c>
    </row>
    <row r="111" spans="1:17" ht="12.75">
      <c r="A111" s="55">
        <v>163</v>
      </c>
      <c r="B111" s="54">
        <v>0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90">
        <v>3</v>
      </c>
      <c r="K111" s="90">
        <v>3</v>
      </c>
      <c r="L111" s="90">
        <v>3</v>
      </c>
      <c r="M111" s="90">
        <v>3</v>
      </c>
      <c r="N111" s="90">
        <v>3</v>
      </c>
      <c r="O111" s="90">
        <v>6</v>
      </c>
      <c r="P111" s="90">
        <v>6</v>
      </c>
      <c r="Q111" s="90">
        <v>6</v>
      </c>
    </row>
    <row r="112" spans="1:17" ht="12.75">
      <c r="A112" s="55">
        <v>164</v>
      </c>
      <c r="B112" s="54">
        <v>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90">
        <v>0</v>
      </c>
      <c r="K112" s="90">
        <v>3</v>
      </c>
      <c r="L112" s="90">
        <v>3</v>
      </c>
      <c r="M112" s="90">
        <v>3</v>
      </c>
      <c r="N112" s="90">
        <v>3</v>
      </c>
      <c r="O112" s="90">
        <v>3</v>
      </c>
      <c r="P112" s="90">
        <v>3</v>
      </c>
      <c r="Q112" s="90">
        <v>6</v>
      </c>
    </row>
    <row r="113" spans="1:17" ht="12.75">
      <c r="A113" s="55">
        <v>165</v>
      </c>
      <c r="B113" s="54">
        <v>0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90">
        <v>0</v>
      </c>
      <c r="K113" s="90">
        <v>0</v>
      </c>
      <c r="L113" s="90">
        <v>0</v>
      </c>
      <c r="M113" s="90">
        <v>3</v>
      </c>
      <c r="N113" s="90">
        <v>3</v>
      </c>
      <c r="O113" s="90">
        <v>3</v>
      </c>
      <c r="P113" s="90">
        <v>3</v>
      </c>
      <c r="Q113" s="90">
        <v>6</v>
      </c>
    </row>
    <row r="114" spans="1:17" ht="12.75">
      <c r="A114" s="55">
        <v>166</v>
      </c>
      <c r="B114" s="54">
        <v>0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3</v>
      </c>
      <c r="P114" s="90">
        <v>3</v>
      </c>
      <c r="Q114" s="90">
        <v>3</v>
      </c>
    </row>
    <row r="115" spans="1:17" ht="12.75">
      <c r="A115" s="55">
        <v>167</v>
      </c>
      <c r="B115" s="54">
        <v>0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90">
        <v>0</v>
      </c>
      <c r="K115" s="90">
        <v>0</v>
      </c>
      <c r="L115" s="90">
        <v>0</v>
      </c>
      <c r="M115" s="90">
        <v>0</v>
      </c>
      <c r="N115" s="90">
        <v>0</v>
      </c>
      <c r="O115" s="90">
        <v>3</v>
      </c>
      <c r="P115" s="90">
        <v>3</v>
      </c>
      <c r="Q115" s="90">
        <v>3</v>
      </c>
    </row>
    <row r="116" spans="1:17" ht="12.75">
      <c r="A116" s="55">
        <v>168</v>
      </c>
      <c r="B116" s="54">
        <v>0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  <c r="Q116" s="90">
        <v>3</v>
      </c>
    </row>
    <row r="117" spans="1:17" ht="12.75">
      <c r="A117" s="55">
        <v>169</v>
      </c>
      <c r="B117" s="54">
        <v>0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3</v>
      </c>
    </row>
    <row r="119" spans="1:17" ht="12.75">
      <c r="A119">
        <f>IF(Boxes!A3=1,SUM(Step!B119:I119),SUM(Step!J119:Q119))</f>
        <v>34</v>
      </c>
      <c r="B119">
        <f>IF(Boxes!$B$3&lt;25,LOOKUP(Boxes!$N$3,$A2:$A117,B2:B117),0)</f>
        <v>0</v>
      </c>
      <c r="C119">
        <f>IF(Boxes!$B$3&lt;30,IF(Boxes!$B$3&gt;24,LOOKUP(Boxes!$N$3,$A2:$A117,C2:C117),0),0)</f>
        <v>0</v>
      </c>
      <c r="D119">
        <f>IF(Boxes!$B$3&lt;35,IF(Boxes!$B$3&gt;29,LOOKUP(Boxes!$N$3,$A2:$A117,D2:D117),0),0)</f>
        <v>34</v>
      </c>
      <c r="E119">
        <f>IF(Boxes!$B$3&lt;40,IF(Boxes!$B$3&gt;34,LOOKUP(Boxes!$N$3,$A2:$A117,E2:E117),0),0)</f>
        <v>0</v>
      </c>
      <c r="F119">
        <f>IF(Boxes!$B$3&lt;45,IF(Boxes!$B$3&gt;39,LOOKUP(Boxes!$N$3,$A2:$A117,F2:F117),0),0)</f>
        <v>0</v>
      </c>
      <c r="G119">
        <f>IF(Boxes!$B$3&lt;50,IF(Boxes!$B$3&gt;44,LOOKUP(Boxes!$N$3,$A2:$A117,G2:G117),0),0)</f>
        <v>0</v>
      </c>
      <c r="H119">
        <f>IF(Boxes!$B$3&lt;55,IF(Boxes!$B$3&gt;49,LOOKUP(Boxes!$N$3,$A2:$A117,H2:H117),0),0)</f>
        <v>0</v>
      </c>
      <c r="I119">
        <f>IF(Boxes!$B$3&gt;55,LOOKUP(Boxes!$N$3,$A2:$A117,I2:I117),0)</f>
        <v>0</v>
      </c>
      <c r="J119">
        <f>IF(Boxes!$B$3&lt;25,LOOKUP(Boxes!$N$3,$A2:$A117,J2:J117),0)</f>
        <v>0</v>
      </c>
      <c r="K119">
        <f>IF(Boxes!$B$3&lt;30,IF(Boxes!$B$3&gt;24,LOOKUP(Boxes!$N$3,$A2:$A117,K2:K117),0),0)</f>
        <v>0</v>
      </c>
      <c r="L119">
        <f>IF(Boxes!$B$3&lt;35,IF(Boxes!$B$3&gt;29,LOOKUP(Boxes!$N$3,$A2:$A117,L2:L117),0),0)</f>
        <v>37.5</v>
      </c>
      <c r="M119">
        <f>IF(Boxes!$B$3&lt;40,IF(Boxes!$B$3&gt;34,LOOKUP(Boxes!$N$3,$A2:$A117,M2:M117),0),0)</f>
        <v>0</v>
      </c>
      <c r="N119">
        <f>IF(Boxes!$B$3&lt;45,IF(Boxes!$B$3&gt;39,LOOKUP(Boxes!$N$3,$A2:$A117,N2:N117),0),0)</f>
        <v>0</v>
      </c>
      <c r="O119">
        <f>IF(Boxes!$B$3&lt;50,IF(Boxes!$B$3&gt;44,LOOKUP(Boxes!$N$3,$A2:$A117,O2:O117),0),0)</f>
        <v>0</v>
      </c>
      <c r="P119">
        <f>IF(Boxes!$B$3&lt;55,IF(Boxes!$B$3&gt;49,LOOKUP(Boxes!$N$3,$A2:$A117,P2:P117),0),0)</f>
        <v>0</v>
      </c>
      <c r="Q119">
        <f>IF(Boxes!$B$3&gt;54,LOOKUP(Boxes!$N$3,$A2:$A117,Q2:Q117),0)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2:AO49"/>
  <sheetViews>
    <sheetView workbookViewId="0" topLeftCell="A1">
      <selection activeCell="I32" sqref="I32"/>
    </sheetView>
  </sheetViews>
  <sheetFormatPr defaultColWidth="9.140625" defaultRowHeight="12.75"/>
  <cols>
    <col min="1" max="1" width="8.28125" style="0" bestFit="1" customWidth="1"/>
    <col min="2" max="2" width="4.28125" style="0" bestFit="1" customWidth="1"/>
    <col min="3" max="3" width="4.00390625" style="0" bestFit="1" customWidth="1"/>
    <col min="4" max="4" width="4.28125" style="0" bestFit="1" customWidth="1"/>
    <col min="5" max="5" width="7.00390625" style="0" bestFit="1" customWidth="1"/>
    <col min="6" max="6" width="6.7109375" style="0" bestFit="1" customWidth="1"/>
    <col min="7" max="7" width="4.00390625" style="0" customWidth="1"/>
    <col min="8" max="8" width="4.00390625" style="0" bestFit="1" customWidth="1"/>
    <col min="9" max="9" width="4.28125" style="0" bestFit="1" customWidth="1"/>
    <col min="10" max="10" width="4.00390625" style="0" bestFit="1" customWidth="1"/>
    <col min="11" max="11" width="4.28125" style="0" bestFit="1" customWidth="1"/>
    <col min="12" max="12" width="3.00390625" style="0" bestFit="1" customWidth="1"/>
    <col min="13" max="13" width="6.7109375" style="0" bestFit="1" customWidth="1"/>
    <col min="14" max="14" width="3.00390625" style="0" customWidth="1"/>
    <col min="15" max="15" width="4.00390625" style="0" bestFit="1" customWidth="1"/>
    <col min="16" max="16" width="4.28125" style="0" bestFit="1" customWidth="1"/>
    <col min="17" max="17" width="4.00390625" style="0" bestFit="1" customWidth="1"/>
    <col min="18" max="18" width="4.28125" style="0" bestFit="1" customWidth="1"/>
    <col min="19" max="19" width="3.00390625" style="0" bestFit="1" customWidth="1"/>
    <col min="20" max="20" width="6.7109375" style="0" bestFit="1" customWidth="1"/>
    <col min="21" max="21" width="2.8515625" style="0" customWidth="1"/>
    <col min="22" max="22" width="4.00390625" style="0" bestFit="1" customWidth="1"/>
    <col min="23" max="23" width="4.28125" style="0" bestFit="1" customWidth="1"/>
    <col min="24" max="24" width="4.00390625" style="0" bestFit="1" customWidth="1"/>
    <col min="25" max="25" width="4.28125" style="0" bestFit="1" customWidth="1"/>
    <col min="26" max="26" width="3.00390625" style="0" bestFit="1" customWidth="1"/>
    <col min="27" max="27" width="6.7109375" style="0" bestFit="1" customWidth="1"/>
    <col min="28" max="28" width="3.00390625" style="0" customWidth="1"/>
    <col min="29" max="29" width="4.00390625" style="0" bestFit="1" customWidth="1"/>
    <col min="30" max="30" width="4.28125" style="0" bestFit="1" customWidth="1"/>
    <col min="31" max="31" width="4.00390625" style="0" bestFit="1" customWidth="1"/>
    <col min="32" max="32" width="4.28125" style="0" bestFit="1" customWidth="1"/>
    <col min="33" max="33" width="3.00390625" style="0" bestFit="1" customWidth="1"/>
    <col min="34" max="34" width="6.7109375" style="0" bestFit="1" customWidth="1"/>
    <col min="35" max="35" width="3.7109375" style="0" customWidth="1"/>
    <col min="36" max="36" width="4.00390625" style="0" bestFit="1" customWidth="1"/>
    <col min="37" max="37" width="4.28125" style="0" bestFit="1" customWidth="1"/>
    <col min="38" max="38" width="4.00390625" style="0" bestFit="1" customWidth="1"/>
    <col min="39" max="39" width="4.28125" style="0" bestFit="1" customWidth="1"/>
    <col min="40" max="40" width="3.00390625" style="0" bestFit="1" customWidth="1"/>
    <col min="41" max="41" width="6.7109375" style="0" bestFit="1" customWidth="1"/>
  </cols>
  <sheetData>
    <row r="1" ht="13.5" thickBot="1"/>
    <row r="2" spans="1:41" ht="12.75">
      <c r="A2" s="216" t="s">
        <v>97</v>
      </c>
      <c r="B2" s="217"/>
      <c r="C2" s="217"/>
      <c r="D2" s="217"/>
      <c r="E2" s="217"/>
      <c r="F2" s="218"/>
      <c r="H2" s="216" t="s">
        <v>98</v>
      </c>
      <c r="I2" s="217"/>
      <c r="J2" s="217"/>
      <c r="K2" s="217"/>
      <c r="L2" s="217"/>
      <c r="M2" s="218"/>
      <c r="O2" s="216" t="s">
        <v>99</v>
      </c>
      <c r="P2" s="217"/>
      <c r="Q2" s="217"/>
      <c r="R2" s="217"/>
      <c r="S2" s="217"/>
      <c r="T2" s="218"/>
      <c r="V2" s="216" t="s">
        <v>100</v>
      </c>
      <c r="W2" s="217"/>
      <c r="X2" s="217"/>
      <c r="Y2" s="217"/>
      <c r="Z2" s="217"/>
      <c r="AA2" s="218"/>
      <c r="AC2" s="216" t="s">
        <v>101</v>
      </c>
      <c r="AD2" s="217"/>
      <c r="AE2" s="217"/>
      <c r="AF2" s="217"/>
      <c r="AG2" s="217"/>
      <c r="AH2" s="218"/>
      <c r="AJ2" s="216" t="s">
        <v>102</v>
      </c>
      <c r="AK2" s="217"/>
      <c r="AL2" s="217"/>
      <c r="AM2" s="217"/>
      <c r="AN2" s="217"/>
      <c r="AO2" s="218"/>
    </row>
    <row r="3" spans="1:41" ht="12.75">
      <c r="A3" s="114" t="s">
        <v>0</v>
      </c>
      <c r="B3" s="4" t="s">
        <v>1</v>
      </c>
      <c r="C3" s="113" t="s">
        <v>0</v>
      </c>
      <c r="D3" s="4" t="s">
        <v>1</v>
      </c>
      <c r="E3" s="113"/>
      <c r="F3" s="115" t="s">
        <v>2</v>
      </c>
      <c r="H3" s="114" t="s">
        <v>0</v>
      </c>
      <c r="I3" s="4" t="s">
        <v>1</v>
      </c>
      <c r="J3" s="113" t="s">
        <v>0</v>
      </c>
      <c r="K3" s="4" t="s">
        <v>1</v>
      </c>
      <c r="L3" s="113"/>
      <c r="M3" s="115" t="s">
        <v>2</v>
      </c>
      <c r="O3" s="114" t="s">
        <v>0</v>
      </c>
      <c r="P3" s="4" t="s">
        <v>1</v>
      </c>
      <c r="Q3" s="113" t="s">
        <v>0</v>
      </c>
      <c r="R3" s="4" t="s">
        <v>1</v>
      </c>
      <c r="S3" s="113"/>
      <c r="T3" s="115" t="s">
        <v>2</v>
      </c>
      <c r="V3" s="114" t="s">
        <v>0</v>
      </c>
      <c r="W3" s="4" t="s">
        <v>1</v>
      </c>
      <c r="X3" s="113" t="s">
        <v>0</v>
      </c>
      <c r="Y3" s="4" t="s">
        <v>1</v>
      </c>
      <c r="Z3" s="113"/>
      <c r="AA3" s="115" t="s">
        <v>2</v>
      </c>
      <c r="AC3" s="114" t="s">
        <v>0</v>
      </c>
      <c r="AD3" s="4" t="s">
        <v>1</v>
      </c>
      <c r="AE3" s="113" t="s">
        <v>0</v>
      </c>
      <c r="AF3" s="4" t="s">
        <v>1</v>
      </c>
      <c r="AG3" s="113"/>
      <c r="AH3" s="115" t="s">
        <v>2</v>
      </c>
      <c r="AJ3" s="114" t="s">
        <v>0</v>
      </c>
      <c r="AK3" s="4" t="s">
        <v>1</v>
      </c>
      <c r="AL3" s="113" t="s">
        <v>0</v>
      </c>
      <c r="AM3" s="4" t="s">
        <v>1</v>
      </c>
      <c r="AN3" s="113"/>
      <c r="AO3" s="115" t="s">
        <v>2</v>
      </c>
    </row>
    <row r="4" spans="1:41" ht="12.75">
      <c r="A4" s="116">
        <v>0</v>
      </c>
      <c r="B4" s="4">
        <v>0</v>
      </c>
      <c r="C4" s="4">
        <v>31</v>
      </c>
      <c r="D4" s="4">
        <v>24</v>
      </c>
      <c r="E4" s="4">
        <f>IF((Boxes!$E$3+(Boxes!$F$3/60))&lt;=(C4+(D4/60)),IF((Boxes!$E$3+(Boxes!$F$3/60))&gt;=(A4+(B4/60)),F4,0),0)</f>
        <v>0</v>
      </c>
      <c r="F4" s="117">
        <v>50</v>
      </c>
      <c r="H4" s="116">
        <v>0</v>
      </c>
      <c r="I4" s="4">
        <v>0</v>
      </c>
      <c r="J4" s="4">
        <v>34</v>
      </c>
      <c r="K4" s="4">
        <v>18</v>
      </c>
      <c r="L4" s="4">
        <f>IF((Boxes!$E$3+(Boxes!$F$3/60))&lt;=(J4+(K4/60)),IF((Boxes!$E$3+(Boxes!$F$3/60))&gt;=(H4+(I4/60)),M4,0),0)</f>
        <v>0</v>
      </c>
      <c r="M4" s="117">
        <v>50</v>
      </c>
      <c r="O4" s="116">
        <v>0</v>
      </c>
      <c r="P4" s="4">
        <v>0</v>
      </c>
      <c r="Q4" s="4">
        <v>36</v>
      </c>
      <c r="R4" s="4">
        <v>0</v>
      </c>
      <c r="S4" s="4">
        <f>IF((Boxes!$E$3+(Boxes!$F$3/60))&lt;=(Q4+(R4/60)),IF((Boxes!$E$3+(Boxes!$F$3/60))&gt;=(O4+(P4/60)),T4,0),0)</f>
        <v>0</v>
      </c>
      <c r="T4" s="117">
        <v>50</v>
      </c>
      <c r="V4" s="116">
        <v>0</v>
      </c>
      <c r="W4" s="4">
        <v>0</v>
      </c>
      <c r="X4" s="4">
        <v>33</v>
      </c>
      <c r="Y4" s="4">
        <v>6</v>
      </c>
      <c r="Z4" s="4">
        <f>IF((Boxes!$E$3+(Boxes!$F$3/60))&lt;=(X4+(Y4/60)),IF((Boxes!$E$3+(Boxes!$F$3/60))&gt;=(V4+(W4/60)),AA4,0),0)</f>
        <v>0</v>
      </c>
      <c r="AA4" s="117">
        <v>50</v>
      </c>
      <c r="AC4" s="116">
        <v>0</v>
      </c>
      <c r="AD4" s="4">
        <v>0</v>
      </c>
      <c r="AE4" s="4">
        <v>35</v>
      </c>
      <c r="AF4" s="4">
        <v>42</v>
      </c>
      <c r="AG4" s="4">
        <f>IF((Boxes!$E$3+(Boxes!$F$3/60))&lt;=(AE4+(AF4/60)),IF((Boxes!$E$3+(Boxes!$F$3/60))&gt;=(AC4+(AD4/60)),AH4,0),0)</f>
        <v>0</v>
      </c>
      <c r="AH4" s="117">
        <v>50</v>
      </c>
      <c r="AJ4" s="116">
        <v>0</v>
      </c>
      <c r="AK4" s="4">
        <v>0</v>
      </c>
      <c r="AL4" s="4">
        <v>40</v>
      </c>
      <c r="AM4" s="4">
        <v>30</v>
      </c>
      <c r="AN4" s="4">
        <f>IF((Boxes!$E$3+(Boxes!$F$3/60))&lt;=(AL4+(AM4/60)),IF((Boxes!$E$3+(Boxes!$F$3/60))&gt;=(AJ4+(AK4/60)),AO4,0),0)</f>
        <v>0</v>
      </c>
      <c r="AO4" s="117">
        <v>50</v>
      </c>
    </row>
    <row r="5" spans="1:41" ht="12.75">
      <c r="A5" s="116">
        <f>C4</f>
        <v>31</v>
      </c>
      <c r="B5" s="4">
        <v>25</v>
      </c>
      <c r="C5" s="4">
        <v>33</v>
      </c>
      <c r="D5" s="4">
        <v>0</v>
      </c>
      <c r="E5" s="4">
        <f>IF((Boxes!$E$3+(Boxes!$F$3/60))&lt;=(C5+(D5/60)),IF((Boxes!$E$3+(Boxes!$F$3/60))&gt;=(A5+(B5/60)),F5,0),0)</f>
        <v>0</v>
      </c>
      <c r="F5" s="117">
        <v>47.5</v>
      </c>
      <c r="H5" s="116">
        <v>34</v>
      </c>
      <c r="I5" s="4">
        <v>19</v>
      </c>
      <c r="J5" s="4">
        <v>35</v>
      </c>
      <c r="K5" s="4">
        <v>36</v>
      </c>
      <c r="L5" s="4">
        <f>IF((Boxes!$E$3+(Boxes!$F$3/60))&lt;=(J5+(K5/60)),IF((Boxes!$E$3+(Boxes!$F$3/60))&gt;=(H5+(I5/60)),M5,0),0)</f>
        <v>0</v>
      </c>
      <c r="M5" s="117">
        <v>47.5</v>
      </c>
      <c r="O5" s="116">
        <v>36</v>
      </c>
      <c r="P5" s="4">
        <v>1</v>
      </c>
      <c r="Q5" s="4">
        <v>38</v>
      </c>
      <c r="R5" s="4">
        <v>18</v>
      </c>
      <c r="S5" s="4">
        <f>IF((Boxes!$E$3+(Boxes!$F$3/60))&lt;=(Q5+(R5/60)),IF((Boxes!$E$3+(Boxes!$F$3/60))&gt;=(O5+(P5/60)),T5,0),0)</f>
        <v>0</v>
      </c>
      <c r="T5" s="117">
        <v>47.5</v>
      </c>
      <c r="V5" s="116">
        <f>X4</f>
        <v>33</v>
      </c>
      <c r="W5" s="4">
        <v>7</v>
      </c>
      <c r="X5" s="4">
        <v>34</v>
      </c>
      <c r="Y5" s="4">
        <v>30</v>
      </c>
      <c r="Z5" s="4">
        <f>IF((Boxes!$E$3+(Boxes!$F$3/60))&lt;=(X5+(Y5/60)),IF((Boxes!$E$3+(Boxes!$F$3/60))&gt;=(V5+(W5/60)),AA5,0),0)</f>
        <v>0</v>
      </c>
      <c r="AA5" s="117">
        <v>47.5</v>
      </c>
      <c r="AC5" s="116">
        <v>35</v>
      </c>
      <c r="AD5" s="4">
        <v>43</v>
      </c>
      <c r="AE5" s="4">
        <v>37</v>
      </c>
      <c r="AF5" s="4">
        <v>6</v>
      </c>
      <c r="AG5" s="4">
        <f>IF((Boxes!$E$3+(Boxes!$F$3/60))&lt;=(AE5+(AF5/60)),IF((Boxes!$E$3+(Boxes!$F$3/60))&gt;=(AC5+(AD5/60)),AH5,0),0)</f>
        <v>0</v>
      </c>
      <c r="AH5" s="117">
        <v>47.5</v>
      </c>
      <c r="AJ5" s="116">
        <v>40</v>
      </c>
      <c r="AK5" s="4">
        <v>31</v>
      </c>
      <c r="AL5" s="4">
        <v>41</v>
      </c>
      <c r="AM5" s="4">
        <v>54</v>
      </c>
      <c r="AN5" s="4">
        <f>IF((Boxes!$E$3+(Boxes!$F$3/60))&lt;=(AL5+(AM5/60)),IF((Boxes!$E$3+(Boxes!$F$3/60))&gt;=(AJ5+(AK5/60)),AO5,0),0)</f>
        <v>47.5</v>
      </c>
      <c r="AO5" s="117">
        <v>47.5</v>
      </c>
    </row>
    <row r="6" spans="1:41" ht="12.75">
      <c r="A6" s="116">
        <v>33</v>
      </c>
      <c r="B6" s="4">
        <v>1</v>
      </c>
      <c r="C6" s="4">
        <v>34</v>
      </c>
      <c r="D6" s="4">
        <v>24</v>
      </c>
      <c r="E6" s="4">
        <f>IF((Boxes!$E$3+(Boxes!$F$3/60))&lt;=(C6+(D6/60)),IF((Boxes!$E$3+(Boxes!$F$3/60))&gt;=(A6+(B6/60)),F6,0),0)</f>
        <v>0</v>
      </c>
      <c r="F6" s="117">
        <v>45</v>
      </c>
      <c r="H6" s="116">
        <v>35</v>
      </c>
      <c r="I6" s="4">
        <v>37</v>
      </c>
      <c r="J6" s="4">
        <v>37</v>
      </c>
      <c r="K6" s="4">
        <v>42</v>
      </c>
      <c r="L6" s="4">
        <f>IF((Boxes!$E$3+(Boxes!$F$3/60))&lt;=(J6+(K6/60)),IF((Boxes!$E$3+(Boxes!$F$3/60))&gt;=(H6+(I6/60)),M6,0),0)</f>
        <v>0</v>
      </c>
      <c r="M6" s="117">
        <v>45</v>
      </c>
      <c r="O6" s="116">
        <v>38</v>
      </c>
      <c r="P6" s="4">
        <v>19</v>
      </c>
      <c r="Q6" s="4">
        <v>40</v>
      </c>
      <c r="R6" s="4">
        <v>18</v>
      </c>
      <c r="S6" s="4">
        <f>IF((Boxes!$E$3+(Boxes!$F$3/60))&lt;=(Q6+(R6/60)),IF((Boxes!$E$3+(Boxes!$F$3/60))&gt;=(O6+(P6/60)),T6,0),0)</f>
        <v>0</v>
      </c>
      <c r="T6" s="117">
        <v>45</v>
      </c>
      <c r="V6" s="116">
        <v>34</v>
      </c>
      <c r="W6" s="4">
        <v>31</v>
      </c>
      <c r="X6" s="4">
        <v>36</v>
      </c>
      <c r="Y6" s="4">
        <v>30</v>
      </c>
      <c r="Z6" s="4">
        <f>IF((Boxes!$E$3+(Boxes!$F$3/60))&lt;=(X6+(Y6/60)),IF((Boxes!$E$3+(Boxes!$F$3/60))&gt;=(V6+(W6/60)),AA6,0),0)</f>
        <v>0</v>
      </c>
      <c r="AA6" s="117">
        <v>45</v>
      </c>
      <c r="AC6" s="116">
        <v>37</v>
      </c>
      <c r="AD6" s="4">
        <v>7</v>
      </c>
      <c r="AE6" s="4">
        <v>38</v>
      </c>
      <c r="AF6" s="4">
        <v>42</v>
      </c>
      <c r="AG6" s="4">
        <f>IF((Boxes!$E$3+(Boxes!$F$3/60))&lt;=(AE6+(AF6/60)),IF((Boxes!$E$3+(Boxes!$F$3/60))&gt;=(AC6+(AD6/60)),AH6,0),0)</f>
        <v>0</v>
      </c>
      <c r="AH6" s="117">
        <v>45</v>
      </c>
      <c r="AJ6" s="116">
        <v>41</v>
      </c>
      <c r="AK6" s="4">
        <v>55</v>
      </c>
      <c r="AL6" s="4">
        <v>43</v>
      </c>
      <c r="AM6" s="4">
        <v>18</v>
      </c>
      <c r="AN6" s="4">
        <f>IF((Boxes!$E$3+(Boxes!$F$3/60))&lt;=(AL6+(AM6/60)),IF((Boxes!$E$3+(Boxes!$F$3/60))&gt;=(AJ6+(AK6/60)),AO6,0),0)</f>
        <v>0</v>
      </c>
      <c r="AO6" s="117">
        <v>45</v>
      </c>
    </row>
    <row r="7" spans="1:41" ht="12.75">
      <c r="A7" s="116">
        <v>34</v>
      </c>
      <c r="B7" s="4">
        <v>25</v>
      </c>
      <c r="C7" s="4">
        <v>36</v>
      </c>
      <c r="D7" s="4">
        <v>0</v>
      </c>
      <c r="E7" s="4">
        <f>IF((Boxes!$E$3+(Boxes!$F$3/60))&lt;=(C7+(D7/60)),IF((Boxes!$E$3+(Boxes!$F$3/60))&gt;=(A7+(B7/60)),F7,0),0)</f>
        <v>0</v>
      </c>
      <c r="F7" s="117">
        <v>43.5</v>
      </c>
      <c r="H7" s="116">
        <v>37</v>
      </c>
      <c r="I7" s="4">
        <v>43</v>
      </c>
      <c r="J7" s="4">
        <v>39</v>
      </c>
      <c r="K7" s="4">
        <v>18</v>
      </c>
      <c r="L7" s="4">
        <f>IF((Boxes!$E$3+(Boxes!$F$3/60))&lt;=(J7+(K7/60)),IF((Boxes!$E$3+(Boxes!$F$3/60))&gt;=(H7+(I7/60)),M7,0),0)</f>
        <v>0</v>
      </c>
      <c r="M7" s="117">
        <v>43.5</v>
      </c>
      <c r="O7" s="116">
        <v>40</v>
      </c>
      <c r="P7" s="4">
        <v>19</v>
      </c>
      <c r="Q7" s="4">
        <v>42</v>
      </c>
      <c r="R7" s="4">
        <v>36</v>
      </c>
      <c r="S7" s="4">
        <f>IF((Boxes!$E$3+(Boxes!$F$3/60))&lt;=(Q7+(R7/60)),IF((Boxes!$E$3+(Boxes!$F$3/60))&gt;=(O7+(P7/60)),T7,0),0)</f>
        <v>43.5</v>
      </c>
      <c r="T7" s="117">
        <v>43.5</v>
      </c>
      <c r="V7" s="116">
        <v>36</v>
      </c>
      <c r="W7" s="4">
        <v>31</v>
      </c>
      <c r="X7" s="4">
        <v>38</v>
      </c>
      <c r="Y7" s="4">
        <v>0</v>
      </c>
      <c r="Z7" s="4">
        <f>IF((Boxes!$E$3+(Boxes!$F$3/60))&lt;=(X7+(Y7/60)),IF((Boxes!$E$3+(Boxes!$F$3/60))&gt;=(V7+(W7/60)),AA7,0),0)</f>
        <v>0</v>
      </c>
      <c r="AA7" s="117">
        <v>43.5</v>
      </c>
      <c r="AC7" s="116">
        <v>38</v>
      </c>
      <c r="AD7" s="4">
        <v>43</v>
      </c>
      <c r="AE7" s="4">
        <v>41</v>
      </c>
      <c r="AF7" s="4">
        <v>24</v>
      </c>
      <c r="AG7" s="4">
        <f>IF((Boxes!$E$3+(Boxes!$F$3/60))&lt;=(AE7+(AF7/60)),IF((Boxes!$E$3+(Boxes!$F$3/60))&gt;=(AC7+(AD7/60)),AH7,0),0)</f>
        <v>43.5</v>
      </c>
      <c r="AH7" s="117">
        <v>43.5</v>
      </c>
      <c r="AJ7" s="116">
        <v>43</v>
      </c>
      <c r="AK7" s="4">
        <v>19</v>
      </c>
      <c r="AL7" s="4">
        <v>44</v>
      </c>
      <c r="AM7" s="4">
        <v>54</v>
      </c>
      <c r="AN7" s="4">
        <f>IF((Boxes!$E$3+(Boxes!$F$3/60))&lt;=(AL7+(AM7/60)),IF((Boxes!$E$3+(Boxes!$F$3/60))&gt;=(AJ7+(AK7/60)),AO7,0),0)</f>
        <v>0</v>
      </c>
      <c r="AO7" s="117">
        <v>43.5</v>
      </c>
    </row>
    <row r="8" spans="1:41" ht="12.75">
      <c r="A8" s="116">
        <v>36</v>
      </c>
      <c r="B8" s="4">
        <v>1</v>
      </c>
      <c r="C8" s="4">
        <v>37</v>
      </c>
      <c r="D8" s="4">
        <v>48</v>
      </c>
      <c r="E8" s="4">
        <f>IF((Boxes!$E$3+(Boxes!$F$3/60))&lt;=(C8+(D8/60)),IF((Boxes!$E$3+(Boxes!$F$3/60))&gt;=(A8+(B8/60)),F8,0),0)</f>
        <v>0</v>
      </c>
      <c r="F8" s="117">
        <v>42</v>
      </c>
      <c r="H8" s="116">
        <v>39</v>
      </c>
      <c r="I8" s="4">
        <v>19</v>
      </c>
      <c r="J8" s="4">
        <v>41</v>
      </c>
      <c r="K8" s="4">
        <v>0</v>
      </c>
      <c r="L8" s="4">
        <f>IF((Boxes!$E$3+(Boxes!$F$3/60))&lt;=(J8+(K8/60)),IF((Boxes!$E$3+(Boxes!$F$3/60))&gt;=(H8+(I8/60)),M8,0),0)</f>
        <v>42</v>
      </c>
      <c r="M8" s="117">
        <v>42</v>
      </c>
      <c r="O8" s="116">
        <v>42</v>
      </c>
      <c r="P8" s="4">
        <v>37</v>
      </c>
      <c r="Q8" s="4">
        <v>45</v>
      </c>
      <c r="R8" s="4">
        <v>6</v>
      </c>
      <c r="S8" s="4">
        <f>IF((Boxes!$E$3+(Boxes!$F$3/60))&lt;=(Q8+(R8/60)),IF((Boxes!$E$3+(Boxes!$F$3/60))&gt;=(O8+(P8/60)),T8,0),0)</f>
        <v>0</v>
      </c>
      <c r="T8" s="117">
        <v>42</v>
      </c>
      <c r="V8" s="116">
        <v>38</v>
      </c>
      <c r="W8" s="4">
        <v>1</v>
      </c>
      <c r="X8" s="4">
        <v>39</v>
      </c>
      <c r="Y8" s="4">
        <v>54</v>
      </c>
      <c r="Z8" s="4">
        <f>IF((Boxes!$E$3+(Boxes!$F$3/60))&lt;=(X8+(Y8/60)),IF((Boxes!$E$3+(Boxes!$F$3/60))&gt;=(V8+(W8/60)),AA8,0),0)</f>
        <v>0</v>
      </c>
      <c r="AA8" s="117">
        <v>42</v>
      </c>
      <c r="AC8" s="116">
        <v>41</v>
      </c>
      <c r="AD8" s="4">
        <v>25</v>
      </c>
      <c r="AE8" s="4">
        <v>43</v>
      </c>
      <c r="AF8" s="4">
        <v>54</v>
      </c>
      <c r="AG8" s="4">
        <f>IF((Boxes!$E$3+(Boxes!$F$3/60))&lt;=(AE8+(AF8/60)),IF((Boxes!$E$3+(Boxes!$F$3/60))&gt;=(AC8+(AD8/60)),AH8,0),0)</f>
        <v>0</v>
      </c>
      <c r="AH8" s="117">
        <v>42</v>
      </c>
      <c r="AJ8" s="116">
        <v>44</v>
      </c>
      <c r="AK8" s="4">
        <v>55</v>
      </c>
      <c r="AL8" s="4">
        <v>47</v>
      </c>
      <c r="AM8" s="4">
        <v>6</v>
      </c>
      <c r="AN8" s="4">
        <f>IF((Boxes!$E$3+(Boxes!$F$3/60))&lt;=(AL8+(AM8/60)),IF((Boxes!$E$3+(Boxes!$F$3/60))&gt;=(AJ8+(AK8/60)),AO8,0),0)</f>
        <v>0</v>
      </c>
      <c r="AO8" s="117">
        <v>42</v>
      </c>
    </row>
    <row r="9" spans="1:41" ht="12.75">
      <c r="A9" s="116">
        <v>37</v>
      </c>
      <c r="B9" s="4">
        <v>49</v>
      </c>
      <c r="C9" s="4">
        <v>39</v>
      </c>
      <c r="D9" s="4">
        <v>18</v>
      </c>
      <c r="E9" s="4">
        <f>IF((Boxes!$E$3+(Boxes!$F$3/60))&lt;=(C9+(D9/60)),IF((Boxes!$E$3+(Boxes!$F$3/60))&gt;=(A9+(B9/60)),F9,0),0)</f>
        <v>0</v>
      </c>
      <c r="F9" s="117">
        <v>40.5</v>
      </c>
      <c r="H9" s="116">
        <v>41</v>
      </c>
      <c r="I9" s="4">
        <v>1</v>
      </c>
      <c r="J9" s="4">
        <v>42</v>
      </c>
      <c r="K9" s="4">
        <v>54</v>
      </c>
      <c r="L9" s="4">
        <f>IF((Boxes!$E$3+(Boxes!$F$3/60))&lt;=(J9+(K9/60)),IF((Boxes!$E$3+(Boxes!$F$3/60))&gt;=(H9+(I9/60)),M9,0),0)</f>
        <v>0</v>
      </c>
      <c r="M9" s="117">
        <v>40.5</v>
      </c>
      <c r="O9" s="116">
        <v>45</v>
      </c>
      <c r="P9" s="4">
        <v>7</v>
      </c>
      <c r="Q9" s="4">
        <v>46</v>
      </c>
      <c r="R9" s="4">
        <v>36</v>
      </c>
      <c r="S9" s="4">
        <f>IF((Boxes!$E$3+(Boxes!$F$3/60))&lt;=(Q9+(R9/60)),IF((Boxes!$E$3+(Boxes!$F$3/60))&gt;=(O9+(P9/60)),T9,0),0)</f>
        <v>0</v>
      </c>
      <c r="T9" s="117">
        <v>40.5</v>
      </c>
      <c r="V9" s="116">
        <v>39</v>
      </c>
      <c r="W9" s="4">
        <v>55</v>
      </c>
      <c r="X9" s="4">
        <v>41</v>
      </c>
      <c r="Y9" s="4">
        <v>18</v>
      </c>
      <c r="Z9" s="4">
        <f>IF((Boxes!$E$3+(Boxes!$F$3/60))&lt;=(X9+(Y9/60)),IF((Boxes!$E$3+(Boxes!$F$3/60))&gt;=(V9+(W9/60)),AA9,0),0)</f>
        <v>40.5</v>
      </c>
      <c r="AA9" s="117">
        <v>40.5</v>
      </c>
      <c r="AC9" s="116">
        <v>43</v>
      </c>
      <c r="AD9" s="4">
        <v>55</v>
      </c>
      <c r="AE9" s="4">
        <v>45</v>
      </c>
      <c r="AF9" s="4">
        <v>54</v>
      </c>
      <c r="AG9" s="4">
        <f>IF((Boxes!$E$3+(Boxes!$F$3/60))&lt;=(AE9+(AF9/60)),IF((Boxes!$E$3+(Boxes!$F$3/60))&gt;=(AC9+(AD9/60)),AH9,0),0)</f>
        <v>0</v>
      </c>
      <c r="AH9" s="117">
        <v>40.5</v>
      </c>
      <c r="AJ9" s="116">
        <v>47</v>
      </c>
      <c r="AK9" s="4">
        <v>7</v>
      </c>
      <c r="AL9" s="4">
        <v>49</v>
      </c>
      <c r="AM9" s="4">
        <v>36</v>
      </c>
      <c r="AN9" s="4">
        <f>IF((Boxes!$E$3+(Boxes!$F$3/60))&lt;=(AL9+(AM9/60)),IF((Boxes!$E$3+(Boxes!$F$3/60))&gt;=(AJ9+(AK9/60)),AO9,0),0)</f>
        <v>0</v>
      </c>
      <c r="AO9" s="117">
        <v>40.5</v>
      </c>
    </row>
    <row r="10" spans="1:41" ht="12.75">
      <c r="A10" s="116">
        <v>39</v>
      </c>
      <c r="B10" s="4">
        <v>19</v>
      </c>
      <c r="C10" s="4">
        <v>40</v>
      </c>
      <c r="D10" s="4">
        <v>30</v>
      </c>
      <c r="E10" s="4">
        <f>IF((Boxes!$E$3+(Boxes!$F$3/60))&lt;=(C10+(D10/60)),IF((Boxes!$E$3+(Boxes!$F$3/60))&gt;=(A10+(B10/60)),F10,0),0)</f>
        <v>0</v>
      </c>
      <c r="F10" s="117">
        <v>39</v>
      </c>
      <c r="H10" s="116">
        <v>42</v>
      </c>
      <c r="I10" s="4">
        <v>55</v>
      </c>
      <c r="J10" s="4">
        <v>43</v>
      </c>
      <c r="K10" s="4">
        <v>42</v>
      </c>
      <c r="L10" s="4">
        <f>IF((Boxes!$E$3+(Boxes!$F$3/60))&lt;=(J10+(K10/60)),IF((Boxes!$E$3+(Boxes!$F$3/60))&gt;=(H10+(I10/60)),M10,0),0)</f>
        <v>0</v>
      </c>
      <c r="M10" s="117">
        <v>39</v>
      </c>
      <c r="O10" s="116">
        <v>46</v>
      </c>
      <c r="P10" s="4">
        <v>37</v>
      </c>
      <c r="Q10" s="4">
        <v>47</v>
      </c>
      <c r="R10" s="4">
        <v>30</v>
      </c>
      <c r="S10" s="4">
        <f>IF((Boxes!$E$3+(Boxes!$F$3/60))&lt;=(Q10+(R10/60)),IF((Boxes!$E$3+(Boxes!$F$3/60))&gt;=(O10+(P10/60)),T10,0),0)</f>
        <v>0</v>
      </c>
      <c r="T10" s="117">
        <v>39</v>
      </c>
      <c r="V10" s="116">
        <v>41</v>
      </c>
      <c r="W10" s="4">
        <v>19</v>
      </c>
      <c r="X10" s="4">
        <v>43</v>
      </c>
      <c r="Y10" s="4">
        <v>6</v>
      </c>
      <c r="Z10" s="4">
        <f>IF((Boxes!$E$3+(Boxes!$F$3/60))&lt;=(X10+(Y10/60)),IF((Boxes!$E$3+(Boxes!$F$3/60))&gt;=(V10+(W10/60)),AA10,0),0)</f>
        <v>0</v>
      </c>
      <c r="AA10" s="117">
        <v>39</v>
      </c>
      <c r="AC10" s="116">
        <v>45</v>
      </c>
      <c r="AD10" s="4">
        <v>55</v>
      </c>
      <c r="AE10" s="4">
        <v>47</v>
      </c>
      <c r="AF10" s="4">
        <v>0</v>
      </c>
      <c r="AG10" s="4">
        <f>IF((Boxes!$E$3+(Boxes!$F$3/60))&lt;=(AE10+(AF10/60)),IF((Boxes!$E$3+(Boxes!$F$3/60))&gt;=(AC10+(AD10/60)),AH10,0),0)</f>
        <v>0</v>
      </c>
      <c r="AH10" s="117">
        <v>39</v>
      </c>
      <c r="AJ10" s="116">
        <v>49</v>
      </c>
      <c r="AK10" s="4">
        <v>37</v>
      </c>
      <c r="AL10" s="4">
        <v>51</v>
      </c>
      <c r="AM10" s="4">
        <v>0</v>
      </c>
      <c r="AN10" s="4">
        <f>IF((Boxes!$E$3+(Boxes!$F$3/60))&lt;=(AL10+(AM10/60)),IF((Boxes!$E$3+(Boxes!$F$3/60))&gt;=(AJ10+(AK10/60)),AO10,0),0)</f>
        <v>0</v>
      </c>
      <c r="AO10" s="117">
        <v>39</v>
      </c>
    </row>
    <row r="11" spans="1:41" ht="12.75">
      <c r="A11" s="116">
        <v>40</v>
      </c>
      <c r="B11" s="4">
        <v>31</v>
      </c>
      <c r="C11" s="4">
        <v>40</v>
      </c>
      <c r="D11" s="4">
        <v>54</v>
      </c>
      <c r="E11" s="4">
        <f>IF((Boxes!$E$3+(Boxes!$F$3/60))&lt;=(C11+(D11/60)),IF((Boxes!$E$3+(Boxes!$F$3/60))&gt;=(A11+(B11/60)),F11,0),0)</f>
        <v>37.5</v>
      </c>
      <c r="F11" s="117">
        <v>37.5</v>
      </c>
      <c r="H11" s="116">
        <v>43</v>
      </c>
      <c r="I11" s="4">
        <v>43</v>
      </c>
      <c r="J11" s="4">
        <v>44</v>
      </c>
      <c r="K11" s="4">
        <v>12</v>
      </c>
      <c r="L11" s="4">
        <f>IF((Boxes!$E$3+(Boxes!$F$3/60))&lt;=(J11+(K11/60)),IF((Boxes!$E$3+(Boxes!$F$3/60))&gt;=(H11+(I11/60)),M11,0),0)</f>
        <v>0</v>
      </c>
      <c r="M11" s="117">
        <v>37.5</v>
      </c>
      <c r="O11" s="116">
        <v>47</v>
      </c>
      <c r="P11" s="4">
        <v>31</v>
      </c>
      <c r="Q11" s="4">
        <v>48</v>
      </c>
      <c r="R11" s="4">
        <v>18</v>
      </c>
      <c r="S11" s="4">
        <f>IF((Boxes!$E$3+(Boxes!$F$3/60))&lt;=(Q11+(R11/60)),IF((Boxes!$E$3+(Boxes!$F$3/60))&gt;=(O11+(P11/60)),T11,0),0)</f>
        <v>0</v>
      </c>
      <c r="T11" s="117">
        <v>37.5</v>
      </c>
      <c r="V11" s="116">
        <v>43</v>
      </c>
      <c r="W11" s="4">
        <v>7</v>
      </c>
      <c r="X11" s="4">
        <v>43</v>
      </c>
      <c r="Y11" s="4">
        <v>54</v>
      </c>
      <c r="Z11" s="4">
        <f>IF((Boxes!$E$3+(Boxes!$F$3/60))&lt;=(X11+(Y11/60)),IF((Boxes!$E$3+(Boxes!$F$3/60))&gt;=(V11+(W11/60)),AA11,0),0)</f>
        <v>0</v>
      </c>
      <c r="AA11" s="117">
        <v>37.5</v>
      </c>
      <c r="AC11" s="116">
        <v>47</v>
      </c>
      <c r="AD11" s="4">
        <v>1</v>
      </c>
      <c r="AE11" s="4">
        <v>47</v>
      </c>
      <c r="AF11" s="4">
        <v>42</v>
      </c>
      <c r="AG11" s="4">
        <f>IF((Boxes!$E$3+(Boxes!$F$3/60))&lt;=(AE11+(AF11/60)),IF((Boxes!$E$3+(Boxes!$F$3/60))&gt;=(AC11+(AD11/60)),AH11,0),0)</f>
        <v>0</v>
      </c>
      <c r="AH11" s="117">
        <v>37.5</v>
      </c>
      <c r="AJ11" s="116">
        <v>51</v>
      </c>
      <c r="AK11" s="4">
        <v>1</v>
      </c>
      <c r="AL11" s="4">
        <v>52</v>
      </c>
      <c r="AM11" s="4">
        <v>0</v>
      </c>
      <c r="AN11" s="4">
        <f>IF((Boxes!$E$3+(Boxes!$F$3/60))&lt;=(AL11+(AM11/60)),IF((Boxes!$E$3+(Boxes!$F$3/60))&gt;=(AJ11+(AK11/60)),AO11,0),0)</f>
        <v>0</v>
      </c>
      <c r="AO11" s="117">
        <v>37.5</v>
      </c>
    </row>
    <row r="12" spans="1:41" ht="12.75">
      <c r="A12" s="116">
        <v>40</v>
      </c>
      <c r="B12" s="4">
        <v>55</v>
      </c>
      <c r="C12" s="4">
        <v>41</v>
      </c>
      <c r="D12" s="4">
        <v>18</v>
      </c>
      <c r="E12" s="4">
        <f>IF((Boxes!$E$3+(Boxes!$F$3/60))&lt;=(C12+(D12/60)),IF((Boxes!$E$3+(Boxes!$F$3/60))&gt;=(A12+(B12/60)),F12,0),0)</f>
        <v>0</v>
      </c>
      <c r="F12" s="117">
        <v>36</v>
      </c>
      <c r="H12" s="116">
        <v>44</v>
      </c>
      <c r="I12" s="4">
        <v>13</v>
      </c>
      <c r="J12" s="4">
        <v>44</v>
      </c>
      <c r="K12" s="4">
        <v>36</v>
      </c>
      <c r="L12" s="4">
        <f>IF((Boxes!$E$3+(Boxes!$F$3/60))&lt;=(J12+(K12/60)),IF((Boxes!$E$3+(Boxes!$F$3/60))&gt;=(H12+(I12/60)),M12,0),0)</f>
        <v>0</v>
      </c>
      <c r="M12" s="117">
        <v>36</v>
      </c>
      <c r="O12" s="116">
        <v>48</v>
      </c>
      <c r="P12" s="4">
        <v>19</v>
      </c>
      <c r="Q12" s="4">
        <v>49</v>
      </c>
      <c r="R12" s="4">
        <v>12</v>
      </c>
      <c r="S12" s="4">
        <f>IF((Boxes!$E$3+(Boxes!$F$3/60))&lt;=(Q12+(R12/60)),IF((Boxes!$E$3+(Boxes!$F$3/60))&gt;=(O12+(P12/60)),T12,0),0)</f>
        <v>0</v>
      </c>
      <c r="T12" s="117">
        <v>36</v>
      </c>
      <c r="V12" s="116">
        <v>43</v>
      </c>
      <c r="W12" s="4">
        <v>55</v>
      </c>
      <c r="X12" s="4">
        <v>44</v>
      </c>
      <c r="Y12" s="4">
        <v>42</v>
      </c>
      <c r="Z12" s="4">
        <f>IF((Boxes!$E$3+(Boxes!$F$3/60))&lt;=(X12+(Y12/60)),IF((Boxes!$E$3+(Boxes!$F$3/60))&gt;=(V12+(W12/60)),AA12,0),0)</f>
        <v>0</v>
      </c>
      <c r="AA12" s="117">
        <v>36</v>
      </c>
      <c r="AC12" s="116">
        <v>47</v>
      </c>
      <c r="AD12" s="4">
        <v>43</v>
      </c>
      <c r="AE12" s="4">
        <v>48</v>
      </c>
      <c r="AF12" s="4">
        <v>30</v>
      </c>
      <c r="AG12" s="4">
        <f>IF((Boxes!$E$3+(Boxes!$F$3/60))&lt;=(AE12+(AF12/60)),IF((Boxes!$E$3+(Boxes!$F$3/60))&gt;=(AC12+(AD12/60)),AH12,0),0)</f>
        <v>0</v>
      </c>
      <c r="AH12" s="117">
        <v>36</v>
      </c>
      <c r="AJ12" s="116">
        <v>52</v>
      </c>
      <c r="AK12" s="4">
        <v>1</v>
      </c>
      <c r="AL12" s="4">
        <v>53</v>
      </c>
      <c r="AM12" s="4">
        <v>6</v>
      </c>
      <c r="AN12" s="4">
        <f>IF((Boxes!$E$3+(Boxes!$F$3/60))&lt;=(AL12+(AM12/60)),IF((Boxes!$E$3+(Boxes!$F$3/60))&gt;=(AJ12+(AK12/60)),AO12,0),0)</f>
        <v>0</v>
      </c>
      <c r="AO12" s="117">
        <v>36</v>
      </c>
    </row>
    <row r="13" spans="1:41" ht="12.75">
      <c r="A13" s="116">
        <v>41</v>
      </c>
      <c r="B13" s="4">
        <v>19</v>
      </c>
      <c r="C13" s="4">
        <v>42</v>
      </c>
      <c r="D13" s="4">
        <v>36</v>
      </c>
      <c r="E13" s="4">
        <f>IF((Boxes!$E$3+(Boxes!$F$3/60))&lt;=(C13+(D13/60)),IF((Boxes!$E$3+(Boxes!$F$3/60))&gt;=(A13+(B13/60)),F13,0),0)</f>
        <v>0</v>
      </c>
      <c r="F13" s="117">
        <v>34</v>
      </c>
      <c r="H13" s="116">
        <v>44</v>
      </c>
      <c r="I13" s="4">
        <v>37</v>
      </c>
      <c r="J13" s="4">
        <v>45</v>
      </c>
      <c r="K13" s="4">
        <v>24</v>
      </c>
      <c r="L13" s="4">
        <f>IF((Boxes!$E$3+(Boxes!$F$3/60))&lt;=(J13+(K13/60)),IF((Boxes!$E$3+(Boxes!$F$3/60))&gt;=(H13+(I13/60)),M13,0),0)</f>
        <v>0</v>
      </c>
      <c r="M13" s="117">
        <v>34</v>
      </c>
      <c r="O13" s="116">
        <v>49</v>
      </c>
      <c r="P13" s="4">
        <v>13</v>
      </c>
      <c r="Q13" s="4">
        <v>50</v>
      </c>
      <c r="R13" s="4">
        <v>6</v>
      </c>
      <c r="S13" s="4">
        <f>IF((Boxes!$E$3+(Boxes!$F$3/60))&lt;=(Q13+(R13/60)),IF((Boxes!$E$3+(Boxes!$F$3/60))&gt;=(O13+(P13/60)),T13,0),0)</f>
        <v>0</v>
      </c>
      <c r="T13" s="117">
        <v>34</v>
      </c>
      <c r="V13" s="116">
        <v>44</v>
      </c>
      <c r="W13" s="4">
        <v>43</v>
      </c>
      <c r="X13" s="4">
        <v>46</v>
      </c>
      <c r="Y13" s="4">
        <v>36</v>
      </c>
      <c r="Z13" s="4">
        <f>IF((Boxes!$E$3+(Boxes!$F$3/60))&lt;=(X13+(Y13/60)),IF((Boxes!$E$3+(Boxes!$F$3/60))&gt;=(V13+(W13/60)),AA13,0),0)</f>
        <v>0</v>
      </c>
      <c r="AA13" s="117">
        <v>34</v>
      </c>
      <c r="AC13" s="116">
        <v>48</v>
      </c>
      <c r="AD13" s="4">
        <v>31</v>
      </c>
      <c r="AE13" s="4">
        <v>49</v>
      </c>
      <c r="AF13" s="4">
        <v>36</v>
      </c>
      <c r="AG13" s="4">
        <f>IF((Boxes!$E$3+(Boxes!$F$3/60))&lt;=(AE13+(AF13/60)),IF((Boxes!$E$3+(Boxes!$F$3/60))&gt;=(AC13+(AD13/60)),AH13,0),0)</f>
        <v>0</v>
      </c>
      <c r="AH13" s="117">
        <v>34</v>
      </c>
      <c r="AJ13" s="116">
        <v>53</v>
      </c>
      <c r="AK13" s="4">
        <v>7</v>
      </c>
      <c r="AL13" s="4">
        <v>54</v>
      </c>
      <c r="AM13" s="4">
        <v>36</v>
      </c>
      <c r="AN13" s="4">
        <f>IF((Boxes!$E$3+(Boxes!$F$3/60))&lt;=(AL13+(AM13/60)),IF((Boxes!$E$3+(Boxes!$F$3/60))&gt;=(AJ13+(AK13/60)),AO13,0),0)</f>
        <v>0</v>
      </c>
      <c r="AO13" s="117">
        <v>34</v>
      </c>
    </row>
    <row r="14" spans="1:41" ht="12.75">
      <c r="A14" s="116">
        <v>42</v>
      </c>
      <c r="B14" s="4">
        <v>37</v>
      </c>
      <c r="C14" s="4">
        <v>44</v>
      </c>
      <c r="D14" s="4">
        <v>18</v>
      </c>
      <c r="E14" s="4">
        <f>IF((Boxes!$E$3+(Boxes!$F$3/60))&lt;=(C14+(D14/60)),IF((Boxes!$E$3+(Boxes!$F$3/60))&gt;=(A14+(B14/60)),F14,0),0)</f>
        <v>0</v>
      </c>
      <c r="F14" s="117">
        <v>32</v>
      </c>
      <c r="H14" s="116">
        <v>45</v>
      </c>
      <c r="I14" s="4">
        <v>25</v>
      </c>
      <c r="J14" s="4">
        <v>47</v>
      </c>
      <c r="K14" s="4">
        <v>36</v>
      </c>
      <c r="L14" s="4">
        <f>IF((Boxes!$E$3+(Boxes!$F$3/60))&lt;=(J14+(K14/60)),IF((Boxes!$E$3+(Boxes!$F$3/60))&gt;=(H14+(I14/60)),M14,0),0)</f>
        <v>0</v>
      </c>
      <c r="M14" s="117">
        <v>32</v>
      </c>
      <c r="O14" s="116">
        <v>50</v>
      </c>
      <c r="P14" s="4">
        <v>7</v>
      </c>
      <c r="Q14" s="4">
        <v>51</v>
      </c>
      <c r="R14" s="4">
        <v>48</v>
      </c>
      <c r="S14" s="4">
        <f>IF((Boxes!$E$3+(Boxes!$F$3/60))&lt;=(Q14+(R14/60)),IF((Boxes!$E$3+(Boxes!$F$3/60))&gt;=(O14+(P14/60)),T14,0),0)</f>
        <v>0</v>
      </c>
      <c r="T14" s="117">
        <v>32</v>
      </c>
      <c r="V14" s="116">
        <v>46</v>
      </c>
      <c r="W14" s="4">
        <v>37</v>
      </c>
      <c r="X14" s="4">
        <v>48</v>
      </c>
      <c r="Y14" s="4">
        <v>12</v>
      </c>
      <c r="Z14" s="4">
        <f>IF((Boxes!$E$3+(Boxes!$F$3/60))&lt;=(X14+(Y14/60)),IF((Boxes!$E$3+(Boxes!$F$3/60))&gt;=(V14+(W14/60)),AA14,0),0)</f>
        <v>0</v>
      </c>
      <c r="AA14" s="117">
        <v>32</v>
      </c>
      <c r="AC14" s="116">
        <v>49</v>
      </c>
      <c r="AD14" s="4">
        <v>37</v>
      </c>
      <c r="AE14" s="4">
        <v>51</v>
      </c>
      <c r="AF14" s="4">
        <v>54</v>
      </c>
      <c r="AG14" s="4">
        <f>IF((Boxes!$E$3+(Boxes!$F$3/60))&lt;=(AE14+(AF14/60)),IF((Boxes!$E$3+(Boxes!$F$3/60))&gt;=(AC14+(AD14/60)),AH14,0),0)</f>
        <v>0</v>
      </c>
      <c r="AH14" s="117">
        <v>32</v>
      </c>
      <c r="AJ14" s="116">
        <v>54</v>
      </c>
      <c r="AK14" s="4">
        <v>37</v>
      </c>
      <c r="AL14" s="4">
        <v>57</v>
      </c>
      <c r="AM14" s="4">
        <v>24</v>
      </c>
      <c r="AN14" s="4">
        <f>IF((Boxes!$E$3+(Boxes!$F$3/60))&lt;=(AL14+(AM14/60)),IF((Boxes!$E$3+(Boxes!$F$3/60))&gt;=(AJ14+(AK14/60)),AO14,0),0)</f>
        <v>0</v>
      </c>
      <c r="AO14" s="117">
        <v>32</v>
      </c>
    </row>
    <row r="15" spans="1:41" ht="12.75">
      <c r="A15" s="116">
        <v>44</v>
      </c>
      <c r="B15" s="4">
        <v>19</v>
      </c>
      <c r="C15" s="4">
        <v>46</v>
      </c>
      <c r="D15" s="4">
        <v>24</v>
      </c>
      <c r="E15" s="4">
        <f>IF((Boxes!$E$3+(Boxes!$F$3/60))&lt;=(C15+(D15/60)),IF((Boxes!$E$3+(Boxes!$F$3/60))&gt;=(A15+(B15/60)),F15,0),0)</f>
        <v>0</v>
      </c>
      <c r="F15" s="117">
        <v>30</v>
      </c>
      <c r="H15" s="116">
        <v>47</v>
      </c>
      <c r="I15" s="4">
        <v>37</v>
      </c>
      <c r="J15" s="4">
        <v>49</v>
      </c>
      <c r="K15" s="4">
        <v>42</v>
      </c>
      <c r="L15" s="4">
        <f>IF((Boxes!$E$3+(Boxes!$F$3/60))&lt;=(J15+(K15/60)),IF((Boxes!$E$3+(Boxes!$F$3/60))&gt;=(H15+(I15/60)),M15,0),0)</f>
        <v>0</v>
      </c>
      <c r="M15" s="117">
        <v>30</v>
      </c>
      <c r="O15" s="116">
        <v>51</v>
      </c>
      <c r="P15" s="4">
        <v>49</v>
      </c>
      <c r="Q15" s="4">
        <v>54</v>
      </c>
      <c r="R15" s="4">
        <v>48</v>
      </c>
      <c r="S15" s="4">
        <f>IF((Boxes!$E$3+(Boxes!$F$3/60))&lt;=(Q15+(R15/60)),IF((Boxes!$E$3+(Boxes!$F$3/60))&gt;=(O15+(P15/60)),T15,0),0)</f>
        <v>0</v>
      </c>
      <c r="T15" s="117">
        <v>30</v>
      </c>
      <c r="V15" s="116">
        <v>48</v>
      </c>
      <c r="W15" s="4">
        <v>13</v>
      </c>
      <c r="X15" s="4">
        <v>50</v>
      </c>
      <c r="Y15" s="4">
        <v>36</v>
      </c>
      <c r="Z15" s="4">
        <f>IF((Boxes!$E$3+(Boxes!$F$3/60))&lt;=(X15+(Y15/60)),IF((Boxes!$E$3+(Boxes!$F$3/60))&gt;=(V15+(W15/60)),AA15,0),0)</f>
        <v>0</v>
      </c>
      <c r="AA15" s="117">
        <v>30</v>
      </c>
      <c r="AC15" s="116">
        <v>51</v>
      </c>
      <c r="AD15" s="4">
        <v>55</v>
      </c>
      <c r="AE15" s="4">
        <v>55</v>
      </c>
      <c r="AF15" s="4">
        <v>0</v>
      </c>
      <c r="AG15" s="4">
        <f>IF((Boxes!$E$3+(Boxes!$F$3/60))&lt;=(AE15+(AF15/60)),IF((Boxes!$E$3+(Boxes!$F$3/60))&gt;=(AC15+(AD15/60)),AH15,0),0)</f>
        <v>0</v>
      </c>
      <c r="AH15" s="117">
        <v>30</v>
      </c>
      <c r="AJ15" s="116">
        <v>57</v>
      </c>
      <c r="AK15" s="4">
        <v>25</v>
      </c>
      <c r="AL15" s="4">
        <v>60</v>
      </c>
      <c r="AM15" s="4">
        <v>18</v>
      </c>
      <c r="AN15" s="4">
        <f>IF((Boxes!$E$3+(Boxes!$F$3/60))&lt;=(AL15+(AM15/60)),IF((Boxes!$E$3+(Boxes!$F$3/60))&gt;=(AJ15+(AK15/60)),AO15,0),0)</f>
        <v>0</v>
      </c>
      <c r="AO15" s="117">
        <v>30</v>
      </c>
    </row>
    <row r="16" spans="1:41" ht="12.75">
      <c r="A16" s="116">
        <v>46</v>
      </c>
      <c r="B16" s="4">
        <v>25</v>
      </c>
      <c r="C16" s="4">
        <v>48</v>
      </c>
      <c r="D16" s="4">
        <v>36</v>
      </c>
      <c r="E16" s="4">
        <f>IF((Boxes!$E$3+(Boxes!$F$3/60))&lt;=(C16+(D16/60)),IF((Boxes!$E$3+(Boxes!$F$3/60))&gt;=(A16+(B16/60)),F16,0),0)</f>
        <v>0</v>
      </c>
      <c r="F16" s="117">
        <v>27</v>
      </c>
      <c r="H16" s="116">
        <v>49</v>
      </c>
      <c r="I16" s="4">
        <v>43</v>
      </c>
      <c r="J16" s="4">
        <v>51</v>
      </c>
      <c r="K16" s="4">
        <v>48</v>
      </c>
      <c r="L16" s="4">
        <f>IF((Boxes!$E$3+(Boxes!$F$3/60))&lt;=(J16+(K16/60)),IF((Boxes!$E$3+(Boxes!$F$3/60))&gt;=(H16+(I16/60)),M16,0),0)</f>
        <v>0</v>
      </c>
      <c r="M16" s="117">
        <v>27</v>
      </c>
      <c r="O16" s="116">
        <v>54</v>
      </c>
      <c r="P16" s="4">
        <v>49</v>
      </c>
      <c r="Q16" s="4">
        <v>57</v>
      </c>
      <c r="R16" s="4">
        <v>54</v>
      </c>
      <c r="S16" s="4">
        <f>IF((Boxes!$E$3+(Boxes!$F$3/60))&lt;=(Q16+(R16/60)),IF((Boxes!$E$3+(Boxes!$F$3/60))&gt;=(O16+(P16/60)),T16,0),0)</f>
        <v>0</v>
      </c>
      <c r="T16" s="117">
        <v>27</v>
      </c>
      <c r="V16" s="116">
        <v>50</v>
      </c>
      <c r="W16" s="4">
        <v>37</v>
      </c>
      <c r="X16" s="4">
        <v>54</v>
      </c>
      <c r="Y16" s="4">
        <v>6</v>
      </c>
      <c r="Z16" s="4">
        <f>IF((Boxes!$E$3+(Boxes!$F$3/60))&lt;=(X16+(Y16/60)),IF((Boxes!$E$3+(Boxes!$F$3/60))&gt;=(V16+(W16/60)),AA16,0),0)</f>
        <v>0</v>
      </c>
      <c r="AA16" s="117">
        <v>27</v>
      </c>
      <c r="AC16" s="116">
        <v>55</v>
      </c>
      <c r="AD16" s="4">
        <v>1</v>
      </c>
      <c r="AE16" s="4">
        <v>58</v>
      </c>
      <c r="AF16" s="4">
        <v>48</v>
      </c>
      <c r="AG16" s="4">
        <f>IF((Boxes!$E$3+(Boxes!$F$3/60))&lt;=(AE16+(AF16/60)),IF((Boxes!$E$3+(Boxes!$F$3/60))&gt;=(AC16+(AD16/60)),AH16,0),0)</f>
        <v>0</v>
      </c>
      <c r="AH16" s="117">
        <v>27</v>
      </c>
      <c r="AJ16" s="116">
        <v>60</v>
      </c>
      <c r="AK16" s="4">
        <v>19</v>
      </c>
      <c r="AL16" s="4">
        <v>62</v>
      </c>
      <c r="AM16" s="4">
        <v>30</v>
      </c>
      <c r="AN16" s="4">
        <f>IF((Boxes!$E$3+(Boxes!$F$3/60))&lt;=(AL16+(AM16/60)),IF((Boxes!$E$3+(Boxes!$F$3/60))&gt;=(AJ16+(AK16/60)),AO16,0),0)</f>
        <v>0</v>
      </c>
      <c r="AO16" s="117">
        <v>27</v>
      </c>
    </row>
    <row r="17" spans="1:41" ht="12.75">
      <c r="A17" s="116">
        <v>48</v>
      </c>
      <c r="B17" s="4">
        <v>37</v>
      </c>
      <c r="C17" s="4">
        <v>50</v>
      </c>
      <c r="D17" s="4">
        <v>42</v>
      </c>
      <c r="E17" s="4">
        <f>IF((Boxes!$E$3+(Boxes!$F$3/60))&lt;=(C17+(D17/60)),IF((Boxes!$E$3+(Boxes!$F$3/60))&gt;=(A17+(B17/60)),F17,0),0)</f>
        <v>0</v>
      </c>
      <c r="F17" s="117">
        <v>24</v>
      </c>
      <c r="H17" s="116">
        <v>51</v>
      </c>
      <c r="I17" s="4">
        <v>49</v>
      </c>
      <c r="J17" s="4">
        <v>54</v>
      </c>
      <c r="K17" s="4">
        <v>48</v>
      </c>
      <c r="L17" s="4">
        <f>IF((Boxes!$E$3+(Boxes!$F$3/60))&lt;=(J17+(K17/60)),IF((Boxes!$E$3+(Boxes!$F$3/60))&gt;=(H17+(I17/60)),M17,0),0)</f>
        <v>0</v>
      </c>
      <c r="M17" s="117">
        <v>24</v>
      </c>
      <c r="O17" s="116">
        <v>57</v>
      </c>
      <c r="P17" s="4">
        <v>55</v>
      </c>
      <c r="Q17" s="4">
        <v>60</v>
      </c>
      <c r="R17" s="4">
        <v>54</v>
      </c>
      <c r="S17" s="4">
        <f>IF((Boxes!$E$3+(Boxes!$F$3/60))&lt;=(Q17+(R17/60)),IF((Boxes!$E$3+(Boxes!$F$3/60))&gt;=(O17+(P17/60)),T17,0),0)</f>
        <v>0</v>
      </c>
      <c r="T17" s="117">
        <v>24</v>
      </c>
      <c r="V17" s="116">
        <v>54</v>
      </c>
      <c r="W17" s="4">
        <v>7</v>
      </c>
      <c r="X17" s="4">
        <v>57</v>
      </c>
      <c r="Y17" s="4">
        <v>18</v>
      </c>
      <c r="Z17" s="4">
        <f>IF((Boxes!$E$3+(Boxes!$F$3/60))&lt;=(X17+(Y17/60)),IF((Boxes!$E$3+(Boxes!$F$3/60))&gt;=(V17+(W17/60)),AA17,0),0)</f>
        <v>0</v>
      </c>
      <c r="AA17" s="117">
        <v>24</v>
      </c>
      <c r="AC17" s="116">
        <v>58</v>
      </c>
      <c r="AD17" s="4">
        <v>49</v>
      </c>
      <c r="AE17" s="4">
        <v>61</v>
      </c>
      <c r="AF17" s="4">
        <v>30</v>
      </c>
      <c r="AG17" s="4">
        <f>IF((Boxes!$E$3+(Boxes!$F$3/60))&lt;=(AE17+(AF17/60)),IF((Boxes!$E$3+(Boxes!$F$3/60))&gt;=(AC17+(AD17/60)),AH17,0),0)</f>
        <v>0</v>
      </c>
      <c r="AH17" s="117">
        <v>24</v>
      </c>
      <c r="AJ17" s="116">
        <v>62</v>
      </c>
      <c r="AK17" s="4">
        <v>31</v>
      </c>
      <c r="AL17" s="4">
        <v>64</v>
      </c>
      <c r="AM17" s="4">
        <v>42</v>
      </c>
      <c r="AN17" s="4">
        <f>IF((Boxes!$E$3+(Boxes!$F$3/60))&lt;=(AL17+(AM17/60)),IF((Boxes!$E$3+(Boxes!$F$3/60))&gt;=(AJ17+(AK17/60)),AO17,0),0)</f>
        <v>0</v>
      </c>
      <c r="AO17" s="117">
        <v>24</v>
      </c>
    </row>
    <row r="18" spans="1:41" ht="12.75">
      <c r="A18" s="116">
        <v>50</v>
      </c>
      <c r="B18" s="4">
        <v>43</v>
      </c>
      <c r="C18" s="4">
        <v>53</v>
      </c>
      <c r="D18" s="4">
        <v>18</v>
      </c>
      <c r="E18" s="4">
        <f>IF((Boxes!$E$3+(Boxes!$F$3/60))&lt;=(C18+(D18/60)),IF((Boxes!$E$3+(Boxes!$F$3/60))&gt;=(A18+(B18/60)),F18,0),0)</f>
        <v>0</v>
      </c>
      <c r="F18" s="117">
        <v>21</v>
      </c>
      <c r="H18" s="116">
        <v>54</v>
      </c>
      <c r="I18" s="4">
        <v>49</v>
      </c>
      <c r="J18" s="4">
        <v>56</v>
      </c>
      <c r="K18" s="4">
        <v>54</v>
      </c>
      <c r="L18" s="4">
        <f>IF((Boxes!$E$3+(Boxes!$F$3/60))&lt;=(J18+(K18/60)),IF((Boxes!$E$3+(Boxes!$F$3/60))&gt;=(H18+(I18/60)),M18,0),0)</f>
        <v>0</v>
      </c>
      <c r="M18" s="117">
        <v>21</v>
      </c>
      <c r="O18" s="116">
        <v>60</v>
      </c>
      <c r="P18" s="4">
        <v>55</v>
      </c>
      <c r="Q18" s="4">
        <v>64</v>
      </c>
      <c r="R18" s="4">
        <v>54</v>
      </c>
      <c r="S18" s="4">
        <f>IF((Boxes!$E$3+(Boxes!$F$3/60))&lt;=(Q18+(R18/60)),IF((Boxes!$E$3+(Boxes!$F$3/60))&gt;=(O18+(P18/60)),T18,0),0)</f>
        <v>0</v>
      </c>
      <c r="T18" s="117">
        <v>21</v>
      </c>
      <c r="V18" s="116">
        <v>57</v>
      </c>
      <c r="W18" s="4">
        <v>19</v>
      </c>
      <c r="X18" s="4">
        <v>59</v>
      </c>
      <c r="Y18" s="4">
        <v>42</v>
      </c>
      <c r="Z18" s="4">
        <f>IF((Boxes!$E$3+(Boxes!$F$3/60))&lt;=(X18+(Y18/60)),IF((Boxes!$E$3+(Boxes!$F$3/60))&gt;=(V18+(W18/60)),AA18,0),0)</f>
        <v>0</v>
      </c>
      <c r="AA18" s="117">
        <v>21</v>
      </c>
      <c r="AC18" s="116">
        <v>61</v>
      </c>
      <c r="AD18" s="4">
        <v>31</v>
      </c>
      <c r="AE18" s="4">
        <v>63</v>
      </c>
      <c r="AF18" s="4">
        <v>48</v>
      </c>
      <c r="AG18" s="4">
        <f>IF((Boxes!$E$3+(Boxes!$F$3/60))&lt;=(AE18+(AF18/60)),IF((Boxes!$E$3+(Boxes!$F$3/60))&gt;=(AC18+(AD18/60)),AH18,0),0)</f>
        <v>0</v>
      </c>
      <c r="AH18" s="117">
        <v>21</v>
      </c>
      <c r="AJ18" s="116">
        <v>64</v>
      </c>
      <c r="AK18" s="4">
        <v>43</v>
      </c>
      <c r="AL18" s="4">
        <v>66</v>
      </c>
      <c r="AM18" s="4">
        <v>48</v>
      </c>
      <c r="AN18" s="4">
        <f>IF((Boxes!$E$3+(Boxes!$F$3/60))&lt;=(AL18+(AM18/60)),IF((Boxes!$E$3+(Boxes!$F$3/60))&gt;=(AJ18+(AK18/60)),AO18,0),0)</f>
        <v>0</v>
      </c>
      <c r="AO18" s="117">
        <v>21</v>
      </c>
    </row>
    <row r="19" spans="1:41" ht="12.75">
      <c r="A19" s="116">
        <v>53</v>
      </c>
      <c r="B19" s="4">
        <v>19</v>
      </c>
      <c r="C19" s="4">
        <v>56</v>
      </c>
      <c r="D19" s="4">
        <v>42</v>
      </c>
      <c r="E19" s="4">
        <f>IF((Boxes!$E$3+(Boxes!$F$3/60))&lt;=(C19+(D19/60)),IF((Boxes!$E$3+(Boxes!$F$3/60))&gt;=(A19+(B19/60)),F19,0),0)</f>
        <v>0</v>
      </c>
      <c r="F19" s="117">
        <v>18</v>
      </c>
      <c r="H19" s="116">
        <v>56</v>
      </c>
      <c r="I19" s="4">
        <v>55</v>
      </c>
      <c r="J19" s="4">
        <v>59</v>
      </c>
      <c r="K19" s="4">
        <v>30</v>
      </c>
      <c r="L19" s="4">
        <f>IF((Boxes!$E$3+(Boxes!$F$3/60))&lt;=(J19+(K19/60)),IF((Boxes!$E$3+(Boxes!$F$3/60))&gt;=(H19+(I19/60)),M19,0),0)</f>
        <v>0</v>
      </c>
      <c r="M19" s="117">
        <v>18</v>
      </c>
      <c r="O19" s="116">
        <v>64</v>
      </c>
      <c r="P19" s="4">
        <v>55</v>
      </c>
      <c r="Q19" s="4">
        <v>67</v>
      </c>
      <c r="R19" s="4">
        <v>54</v>
      </c>
      <c r="S19" s="4">
        <f>IF((Boxes!$E$3+(Boxes!$F$3/60))&lt;=(Q19+(R19/60)),IF((Boxes!$E$3+(Boxes!$F$3/60))&gt;=(O19+(P19/60)),T19,0),0)</f>
        <v>0</v>
      </c>
      <c r="T19" s="117">
        <v>18</v>
      </c>
      <c r="V19" s="116">
        <v>59</v>
      </c>
      <c r="W19" s="4">
        <v>43</v>
      </c>
      <c r="X19" s="4">
        <v>61</v>
      </c>
      <c r="Y19" s="4">
        <v>42</v>
      </c>
      <c r="Z19" s="4">
        <f>IF((Boxes!$E$3+(Boxes!$F$3/60))&lt;=(X19+(Y19/60)),IF((Boxes!$E$3+(Boxes!$F$3/60))&gt;=(V19+(W19/60)),AA19,0),0)</f>
        <v>0</v>
      </c>
      <c r="AA19" s="117">
        <v>18</v>
      </c>
      <c r="AC19" s="116">
        <v>63</v>
      </c>
      <c r="AD19" s="4">
        <v>49</v>
      </c>
      <c r="AE19" s="4">
        <v>66</v>
      </c>
      <c r="AF19" s="4">
        <v>6</v>
      </c>
      <c r="AG19" s="4">
        <f>IF((Boxes!$E$3+(Boxes!$F$3/60))&lt;=(AE19+(AF19/60)),IF((Boxes!$E$3+(Boxes!$F$3/60))&gt;=(AC19+(AD19/60)),AH19,0),0)</f>
        <v>0</v>
      </c>
      <c r="AH19" s="117">
        <v>18</v>
      </c>
      <c r="AJ19" s="116">
        <v>66</v>
      </c>
      <c r="AK19" s="4">
        <v>49</v>
      </c>
      <c r="AL19" s="4">
        <v>69</v>
      </c>
      <c r="AM19" s="4">
        <v>42</v>
      </c>
      <c r="AN19" s="4">
        <f>IF((Boxes!$E$3+(Boxes!$F$3/60))&lt;=(AL19+(AM19/60)),IF((Boxes!$E$3+(Boxes!$F$3/60))&gt;=(AJ19+(AK19/60)),AO19,0),0)</f>
        <v>0</v>
      </c>
      <c r="AO19" s="117">
        <v>18</v>
      </c>
    </row>
    <row r="20" spans="1:41" ht="12.75">
      <c r="A20" s="116">
        <v>56</v>
      </c>
      <c r="B20" s="4">
        <v>43</v>
      </c>
      <c r="C20" s="4">
        <v>59</v>
      </c>
      <c r="D20" s="4">
        <v>36</v>
      </c>
      <c r="E20" s="4">
        <f>IF((Boxes!$E$3+(Boxes!$F$3/60))&lt;=(C20+(D20/60)),IF((Boxes!$E$3+(Boxes!$F$3/60))&gt;=(A20+(B20/60)),F20,0),0)</f>
        <v>0</v>
      </c>
      <c r="F20" s="117">
        <v>15</v>
      </c>
      <c r="H20" s="116">
        <v>59</v>
      </c>
      <c r="I20" s="4">
        <v>31</v>
      </c>
      <c r="J20" s="4">
        <v>63</v>
      </c>
      <c r="K20" s="4">
        <v>18</v>
      </c>
      <c r="L20" s="4">
        <f>IF((Boxes!$E$3+(Boxes!$F$3/60))&lt;=(J20+(K20/60)),IF((Boxes!$E$3+(Boxes!$F$3/60))&gt;=(H20+(I20/60)),M20,0),0)</f>
        <v>0</v>
      </c>
      <c r="M20" s="117">
        <v>15</v>
      </c>
      <c r="O20" s="116">
        <v>67</v>
      </c>
      <c r="P20" s="4">
        <v>55</v>
      </c>
      <c r="Q20" s="4">
        <v>71</v>
      </c>
      <c r="R20" s="4">
        <v>0</v>
      </c>
      <c r="S20" s="4">
        <f>IF((Boxes!$E$3+(Boxes!$F$3/60))&lt;=(Q20+(R20/60)),IF((Boxes!$E$3+(Boxes!$F$3/60))&gt;=(O20+(P20/60)),T20,0),0)</f>
        <v>0</v>
      </c>
      <c r="T20" s="117">
        <v>15</v>
      </c>
      <c r="V20" s="116">
        <v>61</v>
      </c>
      <c r="W20" s="4">
        <v>43</v>
      </c>
      <c r="X20" s="4">
        <v>63</v>
      </c>
      <c r="Y20" s="4">
        <v>36</v>
      </c>
      <c r="Z20" s="4">
        <f>IF((Boxes!$E$3+(Boxes!$F$3/60))&lt;=(X20+(Y20/60)),IF((Boxes!$E$3+(Boxes!$F$3/60))&gt;=(V20+(W20/60)),AA20,0),0)</f>
        <v>0</v>
      </c>
      <c r="AA20" s="117">
        <v>15</v>
      </c>
      <c r="AC20" s="116">
        <v>66</v>
      </c>
      <c r="AD20" s="4">
        <v>7</v>
      </c>
      <c r="AE20" s="4">
        <v>68</v>
      </c>
      <c r="AF20" s="4">
        <v>24</v>
      </c>
      <c r="AG20" s="4">
        <f>IF((Boxes!$E$3+(Boxes!$F$3/60))&lt;=(AE20+(AF20/60)),IF((Boxes!$E$3+(Boxes!$F$3/60))&gt;=(AC20+(AD20/60)),AH20,0),0)</f>
        <v>0</v>
      </c>
      <c r="AH20" s="117">
        <v>15</v>
      </c>
      <c r="AJ20" s="116">
        <v>69</v>
      </c>
      <c r="AK20" s="4">
        <v>43</v>
      </c>
      <c r="AL20" s="4">
        <v>73</v>
      </c>
      <c r="AM20" s="4">
        <v>0</v>
      </c>
      <c r="AN20" s="4">
        <f>IF((Boxes!$E$3+(Boxes!$F$3/60))&lt;=(AL20+(AM20/60)),IF((Boxes!$E$3+(Boxes!$F$3/60))&gt;=(AJ20+(AK20/60)),AO20,0),0)</f>
        <v>0</v>
      </c>
      <c r="AO20" s="117">
        <v>15</v>
      </c>
    </row>
    <row r="21" spans="1:41" ht="12.75">
      <c r="A21" s="116">
        <v>59</v>
      </c>
      <c r="B21" s="4">
        <v>37</v>
      </c>
      <c r="C21" s="4">
        <v>62</v>
      </c>
      <c r="D21" s="4">
        <v>36</v>
      </c>
      <c r="E21" s="4">
        <f>IF((Boxes!$E$3+(Boxes!$F$3/60))&lt;=(C21+(D21/60)),IF((Boxes!$E$3+(Boxes!$F$3/60))&gt;=(A21+(B21/60)),F21,0),0)</f>
        <v>0</v>
      </c>
      <c r="F21" s="117">
        <v>12</v>
      </c>
      <c r="H21" s="116">
        <v>63</v>
      </c>
      <c r="I21" s="4">
        <v>19</v>
      </c>
      <c r="J21" s="4">
        <v>66</v>
      </c>
      <c r="K21" s="4">
        <v>18</v>
      </c>
      <c r="L21" s="4">
        <f>IF((Boxes!$E$3+(Boxes!$F$3/60))&lt;=(J21+(K21/60)),IF((Boxes!$E$3+(Boxes!$F$3/60))&gt;=(H21+(I21/60)),M21,0),0)</f>
        <v>0</v>
      </c>
      <c r="M21" s="117">
        <v>12</v>
      </c>
      <c r="O21" s="116">
        <v>71</v>
      </c>
      <c r="P21" s="4">
        <v>1</v>
      </c>
      <c r="Q21" s="4">
        <v>75</v>
      </c>
      <c r="R21" s="4">
        <v>18</v>
      </c>
      <c r="S21" s="4">
        <f>IF((Boxes!$E$3+(Boxes!$F$3/60))&lt;=(Q21+(R21/60)),IF((Boxes!$E$3+(Boxes!$F$3/60))&gt;=(O21+(P21/60)),T21,0),0)</f>
        <v>0</v>
      </c>
      <c r="T21" s="117">
        <v>12</v>
      </c>
      <c r="V21" s="116">
        <v>63</v>
      </c>
      <c r="W21" s="4">
        <v>37</v>
      </c>
      <c r="X21" s="4">
        <v>66</v>
      </c>
      <c r="Y21" s="4">
        <v>0</v>
      </c>
      <c r="Z21" s="4">
        <f>IF((Boxes!$E$3+(Boxes!$F$3/60))&lt;=(X21+(Y21/60)),IF((Boxes!$E$3+(Boxes!$F$3/60))&gt;=(V21+(W21/60)),AA21,0),0)</f>
        <v>0</v>
      </c>
      <c r="AA21" s="117">
        <v>12</v>
      </c>
      <c r="AC21" s="116">
        <v>68</v>
      </c>
      <c r="AD21" s="4">
        <v>25</v>
      </c>
      <c r="AE21" s="4">
        <v>71</v>
      </c>
      <c r="AF21" s="4">
        <v>0</v>
      </c>
      <c r="AG21" s="4">
        <f>IF((Boxes!$E$3+(Boxes!$F$3/60))&lt;=(AE21+(AF21/60)),IF((Boxes!$E$3+(Boxes!$F$3/60))&gt;=(AC21+(AD21/60)),AH21,0),0)</f>
        <v>0</v>
      </c>
      <c r="AH21" s="117">
        <v>12</v>
      </c>
      <c r="AJ21" s="116">
        <v>73</v>
      </c>
      <c r="AK21" s="4">
        <v>1</v>
      </c>
      <c r="AL21" s="4">
        <v>76</v>
      </c>
      <c r="AM21" s="4">
        <v>12</v>
      </c>
      <c r="AN21" s="4">
        <f>IF((Boxes!$E$3+(Boxes!$F$3/60))&lt;=(AL21+(AM21/60)),IF((Boxes!$E$3+(Boxes!$F$3/60))&gt;=(AJ21+(AK21/60)),AO21,0),0)</f>
        <v>0</v>
      </c>
      <c r="AO21" s="117">
        <v>12</v>
      </c>
    </row>
    <row r="22" spans="1:41" ht="12.75">
      <c r="A22" s="116">
        <v>62</v>
      </c>
      <c r="B22" s="4">
        <v>37</v>
      </c>
      <c r="C22" s="4">
        <v>64</v>
      </c>
      <c r="D22" s="4">
        <v>18</v>
      </c>
      <c r="E22" s="4">
        <f>IF((Boxes!$E$3+(Boxes!$F$3/60))&lt;=(C22+(D22/60)),IF((Boxes!$E$3+(Boxes!$F$3/60))&gt;=(A22+(B22/60)),F22,0),0)</f>
        <v>0</v>
      </c>
      <c r="F22" s="117">
        <v>9</v>
      </c>
      <c r="H22" s="116">
        <v>66</v>
      </c>
      <c r="I22" s="4">
        <v>19</v>
      </c>
      <c r="J22" s="4">
        <v>68</v>
      </c>
      <c r="K22" s="4">
        <v>24</v>
      </c>
      <c r="L22" s="4">
        <f>IF((Boxes!$E$3+(Boxes!$F$3/60))&lt;=(J22+(K22/60)),IF((Boxes!$E$3+(Boxes!$F$3/60))&gt;=(H22+(I22/60)),M22,0),0)</f>
        <v>0</v>
      </c>
      <c r="M22" s="117">
        <v>9</v>
      </c>
      <c r="O22" s="116">
        <v>75</v>
      </c>
      <c r="P22" s="4">
        <v>19</v>
      </c>
      <c r="Q22" s="4">
        <v>77</v>
      </c>
      <c r="R22" s="4">
        <v>54</v>
      </c>
      <c r="S22" s="4">
        <f>IF((Boxes!$E$3+(Boxes!$F$3/60))&lt;=(Q22+(R22/60)),IF((Boxes!$E$3+(Boxes!$F$3/60))&gt;=(O22+(P22/60)),T22,0),0)</f>
        <v>0</v>
      </c>
      <c r="T22" s="117">
        <v>9</v>
      </c>
      <c r="V22" s="116">
        <v>66</v>
      </c>
      <c r="W22" s="4">
        <v>1</v>
      </c>
      <c r="X22" s="4">
        <v>68</v>
      </c>
      <c r="Y22" s="4">
        <v>24</v>
      </c>
      <c r="Z22" s="4">
        <f>IF((Boxes!$E$3+(Boxes!$F$3/60))&lt;=(X22+(Y22/60)),IF((Boxes!$E$3+(Boxes!$F$3/60))&gt;=(V22+(W22/60)),AA22,0),0)</f>
        <v>0</v>
      </c>
      <c r="AA22" s="117">
        <v>9</v>
      </c>
      <c r="AC22" s="116">
        <v>71</v>
      </c>
      <c r="AD22" s="4">
        <v>1</v>
      </c>
      <c r="AE22" s="4">
        <v>73</v>
      </c>
      <c r="AF22" s="4">
        <v>42</v>
      </c>
      <c r="AG22" s="4">
        <f>IF((Boxes!$E$3+(Boxes!$F$3/60))&lt;=(AE22+(AF22/60)),IF((Boxes!$E$3+(Boxes!$F$3/60))&gt;=(AC22+(AD22/60)),AH22,0),0)</f>
        <v>0</v>
      </c>
      <c r="AH22" s="117">
        <v>9</v>
      </c>
      <c r="AJ22" s="116">
        <v>76</v>
      </c>
      <c r="AK22" s="4">
        <v>13</v>
      </c>
      <c r="AL22" s="4">
        <v>79</v>
      </c>
      <c r="AM22" s="4">
        <v>30</v>
      </c>
      <c r="AN22" s="4">
        <f>IF((Boxes!$E$3+(Boxes!$F$3/60))&lt;=(AL22+(AM22/60)),IF((Boxes!$E$3+(Boxes!$F$3/60))&gt;=(AJ22+(AK22/60)),AO22,0),0)</f>
        <v>0</v>
      </c>
      <c r="AO22" s="117">
        <v>9</v>
      </c>
    </row>
    <row r="23" spans="1:41" ht="12.75">
      <c r="A23" s="116">
        <v>64</v>
      </c>
      <c r="B23" s="4">
        <v>19</v>
      </c>
      <c r="C23" s="4">
        <v>66</v>
      </c>
      <c r="D23" s="4">
        <v>0</v>
      </c>
      <c r="E23" s="4">
        <f>IF((Boxes!$E$3+(Boxes!$F$3/60))&lt;=(C23+(D23/60)),IF((Boxes!$E$3+(Boxes!$F$3/60))&gt;=(A23+(B23/60)),F23,0),0)</f>
        <v>0</v>
      </c>
      <c r="F23" s="117">
        <v>6</v>
      </c>
      <c r="H23" s="116">
        <v>68</v>
      </c>
      <c r="I23" s="4">
        <v>25</v>
      </c>
      <c r="J23" s="4">
        <v>70</v>
      </c>
      <c r="K23" s="4">
        <v>54</v>
      </c>
      <c r="L23" s="4">
        <f>IF((Boxes!$E$3+(Boxes!$F$3/60))&lt;=(J23+(K23/60)),IF((Boxes!$E$3+(Boxes!$F$3/60))&gt;=(H23+(I23/60)),M23,0),0)</f>
        <v>0</v>
      </c>
      <c r="M23" s="117">
        <v>6</v>
      </c>
      <c r="O23" s="116">
        <v>77</v>
      </c>
      <c r="P23" s="4">
        <v>55</v>
      </c>
      <c r="Q23" s="4">
        <v>81</v>
      </c>
      <c r="R23" s="4">
        <v>0</v>
      </c>
      <c r="S23" s="4">
        <f>IF((Boxes!$E$3+(Boxes!$F$3/60))&lt;=(Q23+(R23/60)),IF((Boxes!$E$3+(Boxes!$F$3/60))&gt;=(O23+(P23/60)),T23,0),0)</f>
        <v>0</v>
      </c>
      <c r="T23" s="117">
        <v>6</v>
      </c>
      <c r="V23" s="116">
        <v>68</v>
      </c>
      <c r="W23" s="4">
        <v>25</v>
      </c>
      <c r="X23" s="4">
        <v>70</v>
      </c>
      <c r="Y23" s="4">
        <v>42</v>
      </c>
      <c r="Z23" s="4">
        <f>IF((Boxes!$E$3+(Boxes!$F$3/60))&lt;=(X23+(Y23/60)),IF((Boxes!$E$3+(Boxes!$F$3/60))&gt;=(V23+(W23/60)),AA23,0),0)</f>
        <v>0</v>
      </c>
      <c r="AA23" s="117">
        <v>6</v>
      </c>
      <c r="AC23" s="116">
        <v>73</v>
      </c>
      <c r="AD23" s="4">
        <v>43</v>
      </c>
      <c r="AE23" s="4">
        <v>77</v>
      </c>
      <c r="AF23" s="4">
        <v>6</v>
      </c>
      <c r="AG23" s="4">
        <f>IF((Boxes!$E$3+(Boxes!$F$3/60))&lt;=(AE23+(AF23/60)),IF((Boxes!$E$3+(Boxes!$F$3/60))&gt;=(AC23+(AD23/60)),AH23,0),0)</f>
        <v>0</v>
      </c>
      <c r="AH23" s="117">
        <v>6</v>
      </c>
      <c r="AJ23" s="116">
        <v>79</v>
      </c>
      <c r="AK23" s="4">
        <v>31</v>
      </c>
      <c r="AL23" s="4">
        <v>81</v>
      </c>
      <c r="AM23" s="4">
        <v>18</v>
      </c>
      <c r="AN23" s="4">
        <f>IF((Boxes!$E$3+(Boxes!$F$3/60))&lt;=(AL23+(AM23/60)),IF((Boxes!$E$3+(Boxes!$F$3/60))&gt;=(AJ23+(AK23/60)),AO23,0),0)</f>
        <v>0</v>
      </c>
      <c r="AO23" s="117">
        <v>6</v>
      </c>
    </row>
    <row r="24" spans="1:41" ht="12.75">
      <c r="A24" s="116">
        <v>66</v>
      </c>
      <c r="B24" s="4">
        <v>1</v>
      </c>
      <c r="C24" s="4">
        <v>68</v>
      </c>
      <c r="D24" s="4">
        <v>36</v>
      </c>
      <c r="E24" s="4">
        <f>IF((Boxes!$E$3+(Boxes!$F$3/60))&lt;=(C24+(D24/60)),IF((Boxes!$E$3+(Boxes!$F$3/60))&gt;=(A24+(B24/60)),F24,0),0)</f>
        <v>0</v>
      </c>
      <c r="F24" s="117">
        <v>3</v>
      </c>
      <c r="H24" s="116">
        <v>70</v>
      </c>
      <c r="I24" s="4">
        <v>55</v>
      </c>
      <c r="J24" s="4">
        <v>73</v>
      </c>
      <c r="K24" s="4">
        <v>30</v>
      </c>
      <c r="L24" s="4">
        <f>IF((Boxes!$E$3+(Boxes!$F$3/60))&lt;=(J24+(K24/60)),IF((Boxes!$E$3+(Boxes!$F$3/60))&gt;=(H24+(I24/60)),M24,0),0)</f>
        <v>0</v>
      </c>
      <c r="M24" s="117">
        <v>3</v>
      </c>
      <c r="O24" s="116">
        <v>81</v>
      </c>
      <c r="P24" s="4">
        <v>1</v>
      </c>
      <c r="Q24" s="4">
        <v>84</v>
      </c>
      <c r="R24" s="4">
        <v>0</v>
      </c>
      <c r="S24" s="4">
        <f>IF((Boxes!$E$3+(Boxes!$F$3/60))&lt;=(Q24+(R24/60)),IF((Boxes!$E$3+(Boxes!$F$3/60))&gt;=(O24+(P24/60)),T24,0),0)</f>
        <v>0</v>
      </c>
      <c r="T24" s="117">
        <v>3</v>
      </c>
      <c r="V24" s="116">
        <v>70</v>
      </c>
      <c r="W24" s="4">
        <v>43</v>
      </c>
      <c r="X24" s="4">
        <v>73</v>
      </c>
      <c r="Y24" s="4">
        <v>30</v>
      </c>
      <c r="Z24" s="4">
        <f>IF((Boxes!$E$3+(Boxes!$F$3/60))&lt;=(X24+(Y24/60)),IF((Boxes!$E$3+(Boxes!$F$3/60))&gt;=(V24+(W24/60)),AA24,0),0)</f>
        <v>0</v>
      </c>
      <c r="AA24" s="117">
        <v>3</v>
      </c>
      <c r="AC24" s="116">
        <v>77</v>
      </c>
      <c r="AD24" s="4">
        <v>7</v>
      </c>
      <c r="AE24" s="4">
        <v>79</v>
      </c>
      <c r="AF24" s="4">
        <v>48</v>
      </c>
      <c r="AG24" s="4">
        <f>IF((Boxes!$E$3+(Boxes!$F$3/60))&lt;=(AE24+(AF24/60)),IF((Boxes!$E$3+(Boxes!$F$3/60))&gt;=(AC24+(AD24/60)),AH24,0),0)</f>
        <v>0</v>
      </c>
      <c r="AH24" s="117">
        <v>3</v>
      </c>
      <c r="AJ24" s="116">
        <v>81</v>
      </c>
      <c r="AK24" s="4">
        <v>19</v>
      </c>
      <c r="AL24" s="4">
        <v>87</v>
      </c>
      <c r="AM24" s="4">
        <v>24</v>
      </c>
      <c r="AN24" s="4">
        <f>IF((Boxes!$E$3+(Boxes!$F$3/60))&lt;=(AL24+(AM24/60)),IF((Boxes!$E$3+(Boxes!$F$3/60))&gt;=(AJ24+(AK24/60)),AO24,0),0)</f>
        <v>0</v>
      </c>
      <c r="AO24" s="117">
        <v>3</v>
      </c>
    </row>
    <row r="25" spans="1:41" ht="13.5" thickBot="1">
      <c r="A25" s="118">
        <v>68</v>
      </c>
      <c r="B25" s="119">
        <v>37</v>
      </c>
      <c r="C25" s="119">
        <v>99</v>
      </c>
      <c r="D25" s="119">
        <v>99</v>
      </c>
      <c r="E25" s="4">
        <f>IF((Boxes!$E$3+(Boxes!$F$3/60))&lt;=(C25+(D25/60)),IF((Boxes!$E$3+(Boxes!$F$3/60))&gt;=(A25+(B25/60)),F25,0),0)</f>
        <v>0</v>
      </c>
      <c r="F25" s="120">
        <v>0</v>
      </c>
      <c r="H25" s="118">
        <v>73</v>
      </c>
      <c r="I25" s="119">
        <v>31</v>
      </c>
      <c r="J25" s="119">
        <v>99</v>
      </c>
      <c r="K25" s="119">
        <v>99</v>
      </c>
      <c r="L25" s="4">
        <f>IF((Boxes!$E$3+(Boxes!$F$3/60))&lt;=(J25+(K25/60)),IF((Boxes!$E$3+(Boxes!$F$3/60))&gt;=(H25+(I25/60)),M25,0),0)</f>
        <v>0</v>
      </c>
      <c r="M25" s="120">
        <v>0</v>
      </c>
      <c r="O25" s="118">
        <v>84</v>
      </c>
      <c r="P25" s="119">
        <v>1</v>
      </c>
      <c r="Q25" s="119">
        <v>99</v>
      </c>
      <c r="R25" s="119">
        <v>99</v>
      </c>
      <c r="S25" s="4">
        <f>IF((Boxes!$E$3+(Boxes!$F$3/60))&lt;=(Q25+(R25/60)),IF((Boxes!$E$3+(Boxes!$F$3/60))&gt;=(O25+(P25/60)),T25,0),0)</f>
        <v>0</v>
      </c>
      <c r="T25" s="120">
        <v>0</v>
      </c>
      <c r="V25" s="118">
        <v>73</v>
      </c>
      <c r="W25" s="119">
        <v>31</v>
      </c>
      <c r="X25" s="119">
        <v>99</v>
      </c>
      <c r="Y25" s="119">
        <v>99</v>
      </c>
      <c r="Z25" s="4">
        <f>IF((Boxes!$E$3+(Boxes!$F$3/60))&lt;=(X25+(Y25/60)),IF((Boxes!$E$3+(Boxes!$F$3/60))&gt;=(V25+(W25/60)),AA25,0),0)</f>
        <v>0</v>
      </c>
      <c r="AA25" s="120">
        <v>0</v>
      </c>
      <c r="AC25" s="118">
        <v>79</v>
      </c>
      <c r="AD25" s="119">
        <v>49</v>
      </c>
      <c r="AE25" s="119">
        <v>99</v>
      </c>
      <c r="AF25" s="119">
        <v>99</v>
      </c>
      <c r="AG25" s="4">
        <f>IF((Boxes!$E$3+(Boxes!$F$3/60))&lt;=(AE25+(AF25/60)),IF((Boxes!$E$3+(Boxes!$F$3/60))&gt;=(AC25+(AD25/60)),AH25,0),0)</f>
        <v>0</v>
      </c>
      <c r="AH25" s="120">
        <v>0</v>
      </c>
      <c r="AJ25" s="118">
        <v>87</v>
      </c>
      <c r="AK25" s="119">
        <v>25</v>
      </c>
      <c r="AL25" s="119">
        <v>99</v>
      </c>
      <c r="AM25" s="119">
        <v>99</v>
      </c>
      <c r="AN25" s="4">
        <f>IF((Boxes!$E$3+(Boxes!$F$3/60))&lt;=(AL25+(AM25/60)),IF((Boxes!$E$3+(Boxes!$F$3/60))&gt;=(AJ25+(AK25/60)),AO25,0),0)</f>
        <v>0</v>
      </c>
      <c r="AO25" s="120">
        <v>0</v>
      </c>
    </row>
    <row r="27" spans="1:40" ht="12.75">
      <c r="A27">
        <f>SUM(E27:AN27)</f>
        <v>37.5</v>
      </c>
      <c r="E27">
        <f>IF(Boxes!$A$3=1,IF(Boxes!$B$3&lt;40,SUM(E4:E25),0),0)</f>
        <v>37.5</v>
      </c>
      <c r="L27">
        <f>IF(Boxes!$A$3=1,IF(Boxes!$B$3&gt;39,IF(Boxes!$B$3&lt;50,SUM(L4:L25),0),0),0)</f>
        <v>0</v>
      </c>
      <c r="S27">
        <f>IF(Boxes!$A$3=1,IF(Boxes!$B$3&gt;49,SUM(S4:S25),0),0)</f>
        <v>0</v>
      </c>
      <c r="Z27">
        <f>IF(Boxes!$A$3=2,IF(Boxes!$B$3&lt;40,SUM(Z4:Z25),0),0)</f>
        <v>0</v>
      </c>
      <c r="AG27">
        <f>IF(Boxes!$A$3=2,IF(Boxes!$B$3&gt;39,IF(Boxes!$B$3&lt;50,SUM(AG4:AG25),0),0),0)</f>
        <v>0</v>
      </c>
      <c r="AN27">
        <f>IF(Boxes!$A$3=2,IF(Boxes!$B$3&gt;49,SUM(AN4:AN25),0),0)</f>
        <v>0</v>
      </c>
    </row>
    <row r="29" spans="1:37" ht="12.75">
      <c r="A29">
        <f>C4-A5</f>
        <v>0</v>
      </c>
      <c r="B29">
        <f>D4+1-B5</f>
        <v>0</v>
      </c>
      <c r="H29">
        <f>J4-H5</f>
        <v>0</v>
      </c>
      <c r="I29">
        <f>K4+1-I5</f>
        <v>0</v>
      </c>
      <c r="O29">
        <f>Q4-O5</f>
        <v>0</v>
      </c>
      <c r="P29">
        <f>R4+1-P5</f>
        <v>0</v>
      </c>
      <c r="V29">
        <f>X4-V5</f>
        <v>0</v>
      </c>
      <c r="W29">
        <f>Y4+1-W5</f>
        <v>0</v>
      </c>
      <c r="AC29">
        <f>AE4-AC5</f>
        <v>0</v>
      </c>
      <c r="AD29">
        <f>AF4+1-AD5</f>
        <v>0</v>
      </c>
      <c r="AJ29">
        <f>AL4-AJ5</f>
        <v>0</v>
      </c>
      <c r="AK29">
        <f>AM4+1-AK5</f>
        <v>0</v>
      </c>
    </row>
    <row r="30" spans="1:37" ht="12.75">
      <c r="A30">
        <f aca="true" t="shared" si="0" ref="A30:A49">C5-A6</f>
        <v>0</v>
      </c>
      <c r="B30">
        <f aca="true" t="shared" si="1" ref="B30:B49">D5+1-B6</f>
        <v>0</v>
      </c>
      <c r="H30">
        <f aca="true" t="shared" si="2" ref="H30:H49">J5-H6</f>
        <v>0</v>
      </c>
      <c r="I30">
        <f aca="true" t="shared" si="3" ref="I30:I49">K5+1-I6</f>
        <v>0</v>
      </c>
      <c r="O30">
        <f aca="true" t="shared" si="4" ref="O30:O49">Q5-O6</f>
        <v>0</v>
      </c>
      <c r="P30">
        <f aca="true" t="shared" si="5" ref="P30:P49">R5+1-P6</f>
        <v>0</v>
      </c>
      <c r="V30">
        <f aca="true" t="shared" si="6" ref="V30:V49">X5-V6</f>
        <v>0</v>
      </c>
      <c r="W30">
        <f aca="true" t="shared" si="7" ref="W30:W49">Y5+1-W6</f>
        <v>0</v>
      </c>
      <c r="AC30">
        <f aca="true" t="shared" si="8" ref="AC30:AC49">AE5-AC6</f>
        <v>0</v>
      </c>
      <c r="AD30">
        <f aca="true" t="shared" si="9" ref="AD30:AD49">AF5+1-AD6</f>
        <v>0</v>
      </c>
      <c r="AJ30">
        <f aca="true" t="shared" si="10" ref="AJ30:AJ49">AL5-AJ6</f>
        <v>0</v>
      </c>
      <c r="AK30">
        <f aca="true" t="shared" si="11" ref="AK30:AK49">AM5+1-AK6</f>
        <v>0</v>
      </c>
    </row>
    <row r="31" spans="1:37" ht="12.75">
      <c r="A31">
        <f t="shared" si="0"/>
        <v>0</v>
      </c>
      <c r="B31">
        <f t="shared" si="1"/>
        <v>0</v>
      </c>
      <c r="H31">
        <f t="shared" si="2"/>
        <v>0</v>
      </c>
      <c r="I31">
        <f t="shared" si="3"/>
        <v>0</v>
      </c>
      <c r="O31">
        <f t="shared" si="4"/>
        <v>0</v>
      </c>
      <c r="P31">
        <f t="shared" si="5"/>
        <v>0</v>
      </c>
      <c r="V31">
        <f t="shared" si="6"/>
        <v>0</v>
      </c>
      <c r="W31">
        <f t="shared" si="7"/>
        <v>0</v>
      </c>
      <c r="AC31">
        <f t="shared" si="8"/>
        <v>0</v>
      </c>
      <c r="AD31">
        <f t="shared" si="9"/>
        <v>0</v>
      </c>
      <c r="AJ31">
        <f t="shared" si="10"/>
        <v>0</v>
      </c>
      <c r="AK31">
        <f t="shared" si="11"/>
        <v>0</v>
      </c>
    </row>
    <row r="32" spans="1:37" ht="12.75">
      <c r="A32">
        <f t="shared" si="0"/>
        <v>0</v>
      </c>
      <c r="B32">
        <f t="shared" si="1"/>
        <v>0</v>
      </c>
      <c r="H32">
        <f t="shared" si="2"/>
        <v>0</v>
      </c>
      <c r="I32">
        <f t="shared" si="3"/>
        <v>0</v>
      </c>
      <c r="O32">
        <f t="shared" si="4"/>
        <v>0</v>
      </c>
      <c r="P32">
        <f t="shared" si="5"/>
        <v>0</v>
      </c>
      <c r="V32">
        <f t="shared" si="6"/>
        <v>0</v>
      </c>
      <c r="W32">
        <f t="shared" si="7"/>
        <v>0</v>
      </c>
      <c r="AC32">
        <f t="shared" si="8"/>
        <v>0</v>
      </c>
      <c r="AD32">
        <f t="shared" si="9"/>
        <v>0</v>
      </c>
      <c r="AJ32">
        <f t="shared" si="10"/>
        <v>0</v>
      </c>
      <c r="AK32">
        <f t="shared" si="11"/>
        <v>0</v>
      </c>
    </row>
    <row r="33" spans="1:37" ht="12.75">
      <c r="A33">
        <f t="shared" si="0"/>
        <v>0</v>
      </c>
      <c r="B33">
        <f t="shared" si="1"/>
        <v>0</v>
      </c>
      <c r="H33">
        <f t="shared" si="2"/>
        <v>0</v>
      </c>
      <c r="I33">
        <f t="shared" si="3"/>
        <v>0</v>
      </c>
      <c r="O33">
        <f t="shared" si="4"/>
        <v>0</v>
      </c>
      <c r="P33">
        <f t="shared" si="5"/>
        <v>0</v>
      </c>
      <c r="V33">
        <f t="shared" si="6"/>
        <v>0</v>
      </c>
      <c r="W33">
        <f t="shared" si="7"/>
        <v>0</v>
      </c>
      <c r="AC33">
        <f t="shared" si="8"/>
        <v>0</v>
      </c>
      <c r="AD33">
        <f t="shared" si="9"/>
        <v>0</v>
      </c>
      <c r="AJ33">
        <f t="shared" si="10"/>
        <v>0</v>
      </c>
      <c r="AK33">
        <f t="shared" si="11"/>
        <v>0</v>
      </c>
    </row>
    <row r="34" spans="1:37" ht="12.75">
      <c r="A34">
        <f t="shared" si="0"/>
        <v>0</v>
      </c>
      <c r="B34">
        <f t="shared" si="1"/>
        <v>0</v>
      </c>
      <c r="H34">
        <f t="shared" si="2"/>
        <v>0</v>
      </c>
      <c r="I34">
        <f t="shared" si="3"/>
        <v>0</v>
      </c>
      <c r="O34">
        <f t="shared" si="4"/>
        <v>0</v>
      </c>
      <c r="P34">
        <f t="shared" si="5"/>
        <v>0</v>
      </c>
      <c r="V34">
        <f t="shared" si="6"/>
        <v>0</v>
      </c>
      <c r="W34">
        <f t="shared" si="7"/>
        <v>0</v>
      </c>
      <c r="AC34">
        <f t="shared" si="8"/>
        <v>0</v>
      </c>
      <c r="AD34">
        <f t="shared" si="9"/>
        <v>0</v>
      </c>
      <c r="AJ34">
        <f t="shared" si="10"/>
        <v>0</v>
      </c>
      <c r="AK34">
        <f t="shared" si="11"/>
        <v>0</v>
      </c>
    </row>
    <row r="35" spans="1:37" ht="12.75">
      <c r="A35">
        <f t="shared" si="0"/>
        <v>0</v>
      </c>
      <c r="B35">
        <f t="shared" si="1"/>
        <v>0</v>
      </c>
      <c r="H35">
        <f t="shared" si="2"/>
        <v>0</v>
      </c>
      <c r="I35">
        <f t="shared" si="3"/>
        <v>0</v>
      </c>
      <c r="O35">
        <f t="shared" si="4"/>
        <v>0</v>
      </c>
      <c r="P35">
        <f t="shared" si="5"/>
        <v>0</v>
      </c>
      <c r="V35">
        <f t="shared" si="6"/>
        <v>0</v>
      </c>
      <c r="W35">
        <f t="shared" si="7"/>
        <v>0</v>
      </c>
      <c r="AC35">
        <f t="shared" si="8"/>
        <v>0</v>
      </c>
      <c r="AD35">
        <f t="shared" si="9"/>
        <v>0</v>
      </c>
      <c r="AJ35">
        <f t="shared" si="10"/>
        <v>0</v>
      </c>
      <c r="AK35">
        <f t="shared" si="11"/>
        <v>0</v>
      </c>
    </row>
    <row r="36" spans="1:37" ht="12.75">
      <c r="A36">
        <f t="shared" si="0"/>
        <v>0</v>
      </c>
      <c r="B36">
        <f t="shared" si="1"/>
        <v>0</v>
      </c>
      <c r="H36">
        <f t="shared" si="2"/>
        <v>0</v>
      </c>
      <c r="I36">
        <f t="shared" si="3"/>
        <v>0</v>
      </c>
      <c r="O36">
        <f t="shared" si="4"/>
        <v>0</v>
      </c>
      <c r="P36">
        <f t="shared" si="5"/>
        <v>0</v>
      </c>
      <c r="V36">
        <f t="shared" si="6"/>
        <v>0</v>
      </c>
      <c r="W36">
        <f t="shared" si="7"/>
        <v>0</v>
      </c>
      <c r="AC36">
        <f t="shared" si="8"/>
        <v>0</v>
      </c>
      <c r="AD36">
        <f t="shared" si="9"/>
        <v>0</v>
      </c>
      <c r="AJ36">
        <f t="shared" si="10"/>
        <v>0</v>
      </c>
      <c r="AK36">
        <f t="shared" si="11"/>
        <v>0</v>
      </c>
    </row>
    <row r="37" spans="1:37" ht="12.75">
      <c r="A37">
        <f t="shared" si="0"/>
        <v>0</v>
      </c>
      <c r="B37">
        <f t="shared" si="1"/>
        <v>0</v>
      </c>
      <c r="H37">
        <f t="shared" si="2"/>
        <v>0</v>
      </c>
      <c r="I37">
        <f t="shared" si="3"/>
        <v>0</v>
      </c>
      <c r="O37">
        <f t="shared" si="4"/>
        <v>0</v>
      </c>
      <c r="P37">
        <f t="shared" si="5"/>
        <v>0</v>
      </c>
      <c r="V37">
        <f t="shared" si="6"/>
        <v>0</v>
      </c>
      <c r="W37">
        <f t="shared" si="7"/>
        <v>0</v>
      </c>
      <c r="AC37">
        <f t="shared" si="8"/>
        <v>0</v>
      </c>
      <c r="AD37">
        <f t="shared" si="9"/>
        <v>0</v>
      </c>
      <c r="AJ37">
        <f t="shared" si="10"/>
        <v>0</v>
      </c>
      <c r="AK37">
        <f t="shared" si="11"/>
        <v>0</v>
      </c>
    </row>
    <row r="38" spans="1:37" ht="12.75">
      <c r="A38">
        <f t="shared" si="0"/>
        <v>0</v>
      </c>
      <c r="B38">
        <f t="shared" si="1"/>
        <v>0</v>
      </c>
      <c r="H38">
        <f t="shared" si="2"/>
        <v>0</v>
      </c>
      <c r="I38">
        <f t="shared" si="3"/>
        <v>0</v>
      </c>
      <c r="O38">
        <f t="shared" si="4"/>
        <v>0</v>
      </c>
      <c r="P38">
        <f t="shared" si="5"/>
        <v>0</v>
      </c>
      <c r="V38">
        <f t="shared" si="6"/>
        <v>0</v>
      </c>
      <c r="W38">
        <f t="shared" si="7"/>
        <v>0</v>
      </c>
      <c r="AC38">
        <f t="shared" si="8"/>
        <v>0</v>
      </c>
      <c r="AD38">
        <f t="shared" si="9"/>
        <v>0</v>
      </c>
      <c r="AJ38">
        <f t="shared" si="10"/>
        <v>0</v>
      </c>
      <c r="AK38">
        <f t="shared" si="11"/>
        <v>0</v>
      </c>
    </row>
    <row r="39" spans="1:37" ht="12.75">
      <c r="A39">
        <f t="shared" si="0"/>
        <v>0</v>
      </c>
      <c r="B39">
        <f t="shared" si="1"/>
        <v>0</v>
      </c>
      <c r="H39">
        <f t="shared" si="2"/>
        <v>0</v>
      </c>
      <c r="I39">
        <f t="shared" si="3"/>
        <v>0</v>
      </c>
      <c r="O39">
        <f t="shared" si="4"/>
        <v>0</v>
      </c>
      <c r="P39">
        <f t="shared" si="5"/>
        <v>0</v>
      </c>
      <c r="V39">
        <f t="shared" si="6"/>
        <v>0</v>
      </c>
      <c r="W39">
        <f t="shared" si="7"/>
        <v>0</v>
      </c>
      <c r="AC39">
        <f t="shared" si="8"/>
        <v>0</v>
      </c>
      <c r="AD39">
        <f t="shared" si="9"/>
        <v>0</v>
      </c>
      <c r="AJ39">
        <f t="shared" si="10"/>
        <v>0</v>
      </c>
      <c r="AK39">
        <f t="shared" si="11"/>
        <v>0</v>
      </c>
    </row>
    <row r="40" spans="1:37" ht="12.75">
      <c r="A40">
        <f t="shared" si="0"/>
        <v>0</v>
      </c>
      <c r="B40">
        <f t="shared" si="1"/>
        <v>0</v>
      </c>
      <c r="H40">
        <f t="shared" si="2"/>
        <v>0</v>
      </c>
      <c r="I40">
        <f t="shared" si="3"/>
        <v>0</v>
      </c>
      <c r="O40">
        <f t="shared" si="4"/>
        <v>0</v>
      </c>
      <c r="P40">
        <f t="shared" si="5"/>
        <v>0</v>
      </c>
      <c r="V40">
        <f t="shared" si="6"/>
        <v>0</v>
      </c>
      <c r="W40">
        <f t="shared" si="7"/>
        <v>0</v>
      </c>
      <c r="AC40">
        <f t="shared" si="8"/>
        <v>0</v>
      </c>
      <c r="AD40">
        <f t="shared" si="9"/>
        <v>0</v>
      </c>
      <c r="AJ40">
        <f t="shared" si="10"/>
        <v>0</v>
      </c>
      <c r="AK40">
        <f t="shared" si="11"/>
        <v>0</v>
      </c>
    </row>
    <row r="41" spans="1:37" ht="12.75">
      <c r="A41">
        <f t="shared" si="0"/>
        <v>0</v>
      </c>
      <c r="B41">
        <f t="shared" si="1"/>
        <v>0</v>
      </c>
      <c r="H41">
        <f t="shared" si="2"/>
        <v>0</v>
      </c>
      <c r="I41">
        <f t="shared" si="3"/>
        <v>0</v>
      </c>
      <c r="O41">
        <f t="shared" si="4"/>
        <v>0</v>
      </c>
      <c r="P41">
        <f t="shared" si="5"/>
        <v>0</v>
      </c>
      <c r="V41">
        <f t="shared" si="6"/>
        <v>0</v>
      </c>
      <c r="W41">
        <f t="shared" si="7"/>
        <v>0</v>
      </c>
      <c r="AC41">
        <f t="shared" si="8"/>
        <v>0</v>
      </c>
      <c r="AD41">
        <f t="shared" si="9"/>
        <v>0</v>
      </c>
      <c r="AJ41">
        <f t="shared" si="10"/>
        <v>0</v>
      </c>
      <c r="AK41">
        <f t="shared" si="11"/>
        <v>0</v>
      </c>
    </row>
    <row r="42" spans="1:37" ht="12.75">
      <c r="A42">
        <f t="shared" si="0"/>
        <v>0</v>
      </c>
      <c r="B42">
        <f t="shared" si="1"/>
        <v>0</v>
      </c>
      <c r="H42">
        <f t="shared" si="2"/>
        <v>0</v>
      </c>
      <c r="I42">
        <f t="shared" si="3"/>
        <v>0</v>
      </c>
      <c r="O42">
        <f t="shared" si="4"/>
        <v>0</v>
      </c>
      <c r="P42">
        <f t="shared" si="5"/>
        <v>0</v>
      </c>
      <c r="V42">
        <f t="shared" si="6"/>
        <v>0</v>
      </c>
      <c r="W42">
        <f t="shared" si="7"/>
        <v>0</v>
      </c>
      <c r="AC42">
        <f t="shared" si="8"/>
        <v>0</v>
      </c>
      <c r="AD42">
        <f t="shared" si="9"/>
        <v>0</v>
      </c>
      <c r="AJ42">
        <f t="shared" si="10"/>
        <v>0</v>
      </c>
      <c r="AK42">
        <f t="shared" si="11"/>
        <v>0</v>
      </c>
    </row>
    <row r="43" spans="1:37" ht="12.75">
      <c r="A43">
        <f t="shared" si="0"/>
        <v>0</v>
      </c>
      <c r="B43">
        <f t="shared" si="1"/>
        <v>0</v>
      </c>
      <c r="H43">
        <f t="shared" si="2"/>
        <v>0</v>
      </c>
      <c r="I43">
        <f t="shared" si="3"/>
        <v>0</v>
      </c>
      <c r="O43">
        <f t="shared" si="4"/>
        <v>0</v>
      </c>
      <c r="P43">
        <f t="shared" si="5"/>
        <v>0</v>
      </c>
      <c r="V43">
        <f t="shared" si="6"/>
        <v>0</v>
      </c>
      <c r="W43">
        <f t="shared" si="7"/>
        <v>0</v>
      </c>
      <c r="AC43">
        <f t="shared" si="8"/>
        <v>0</v>
      </c>
      <c r="AD43">
        <f t="shared" si="9"/>
        <v>0</v>
      </c>
      <c r="AJ43">
        <f t="shared" si="10"/>
        <v>0</v>
      </c>
      <c r="AK43">
        <f t="shared" si="11"/>
        <v>0</v>
      </c>
    </row>
    <row r="44" spans="1:37" ht="12.75">
      <c r="A44">
        <f t="shared" si="0"/>
        <v>0</v>
      </c>
      <c r="B44">
        <f t="shared" si="1"/>
        <v>0</v>
      </c>
      <c r="H44">
        <f t="shared" si="2"/>
        <v>0</v>
      </c>
      <c r="I44">
        <f t="shared" si="3"/>
        <v>0</v>
      </c>
      <c r="O44">
        <f t="shared" si="4"/>
        <v>0</v>
      </c>
      <c r="P44">
        <f t="shared" si="5"/>
        <v>0</v>
      </c>
      <c r="V44">
        <f t="shared" si="6"/>
        <v>0</v>
      </c>
      <c r="W44">
        <f t="shared" si="7"/>
        <v>0</v>
      </c>
      <c r="AC44">
        <f t="shared" si="8"/>
        <v>0</v>
      </c>
      <c r="AD44">
        <f t="shared" si="9"/>
        <v>0</v>
      </c>
      <c r="AJ44">
        <f t="shared" si="10"/>
        <v>0</v>
      </c>
      <c r="AK44">
        <f t="shared" si="11"/>
        <v>0</v>
      </c>
    </row>
    <row r="45" spans="1:37" ht="12.75">
      <c r="A45">
        <f t="shared" si="0"/>
        <v>0</v>
      </c>
      <c r="B45">
        <f t="shared" si="1"/>
        <v>0</v>
      </c>
      <c r="H45">
        <f t="shared" si="2"/>
        <v>0</v>
      </c>
      <c r="I45">
        <f t="shared" si="3"/>
        <v>0</v>
      </c>
      <c r="O45">
        <f t="shared" si="4"/>
        <v>0</v>
      </c>
      <c r="P45">
        <f t="shared" si="5"/>
        <v>0</v>
      </c>
      <c r="V45">
        <f t="shared" si="6"/>
        <v>0</v>
      </c>
      <c r="W45">
        <f t="shared" si="7"/>
        <v>0</v>
      </c>
      <c r="AC45">
        <f t="shared" si="8"/>
        <v>0</v>
      </c>
      <c r="AD45">
        <f t="shared" si="9"/>
        <v>0</v>
      </c>
      <c r="AJ45">
        <f t="shared" si="10"/>
        <v>0</v>
      </c>
      <c r="AK45">
        <f t="shared" si="11"/>
        <v>0</v>
      </c>
    </row>
    <row r="46" spans="1:37" ht="12.75">
      <c r="A46">
        <f t="shared" si="0"/>
        <v>0</v>
      </c>
      <c r="B46">
        <f t="shared" si="1"/>
        <v>0</v>
      </c>
      <c r="H46">
        <f t="shared" si="2"/>
        <v>0</v>
      </c>
      <c r="I46">
        <f t="shared" si="3"/>
        <v>0</v>
      </c>
      <c r="O46">
        <f t="shared" si="4"/>
        <v>0</v>
      </c>
      <c r="P46">
        <f t="shared" si="5"/>
        <v>0</v>
      </c>
      <c r="V46">
        <f t="shared" si="6"/>
        <v>0</v>
      </c>
      <c r="W46">
        <f t="shared" si="7"/>
        <v>0</v>
      </c>
      <c r="AC46">
        <f t="shared" si="8"/>
        <v>0</v>
      </c>
      <c r="AD46">
        <f t="shared" si="9"/>
        <v>0</v>
      </c>
      <c r="AJ46">
        <f t="shared" si="10"/>
        <v>0</v>
      </c>
      <c r="AK46">
        <f t="shared" si="11"/>
        <v>0</v>
      </c>
    </row>
    <row r="47" spans="1:37" ht="12.75">
      <c r="A47">
        <f t="shared" si="0"/>
        <v>0</v>
      </c>
      <c r="B47">
        <f t="shared" si="1"/>
        <v>0</v>
      </c>
      <c r="H47">
        <f t="shared" si="2"/>
        <v>0</v>
      </c>
      <c r="I47">
        <f t="shared" si="3"/>
        <v>0</v>
      </c>
      <c r="O47">
        <f t="shared" si="4"/>
        <v>0</v>
      </c>
      <c r="P47">
        <f t="shared" si="5"/>
        <v>0</v>
      </c>
      <c r="V47">
        <f t="shared" si="6"/>
        <v>0</v>
      </c>
      <c r="W47">
        <f t="shared" si="7"/>
        <v>0</v>
      </c>
      <c r="AC47">
        <f t="shared" si="8"/>
        <v>0</v>
      </c>
      <c r="AD47">
        <f t="shared" si="9"/>
        <v>0</v>
      </c>
      <c r="AJ47">
        <f t="shared" si="10"/>
        <v>0</v>
      </c>
      <c r="AK47">
        <f t="shared" si="11"/>
        <v>0</v>
      </c>
    </row>
    <row r="48" spans="1:37" ht="12.75">
      <c r="A48">
        <f t="shared" si="0"/>
        <v>0</v>
      </c>
      <c r="B48">
        <f t="shared" si="1"/>
        <v>0</v>
      </c>
      <c r="H48">
        <f t="shared" si="2"/>
        <v>0</v>
      </c>
      <c r="I48">
        <f t="shared" si="3"/>
        <v>0</v>
      </c>
      <c r="O48">
        <f t="shared" si="4"/>
        <v>0</v>
      </c>
      <c r="P48">
        <f t="shared" si="5"/>
        <v>0</v>
      </c>
      <c r="V48">
        <f t="shared" si="6"/>
        <v>0</v>
      </c>
      <c r="W48">
        <f t="shared" si="7"/>
        <v>0</v>
      </c>
      <c r="AC48">
        <f t="shared" si="8"/>
        <v>0</v>
      </c>
      <c r="AD48">
        <f t="shared" si="9"/>
        <v>0</v>
      </c>
      <c r="AJ48">
        <f t="shared" si="10"/>
        <v>0</v>
      </c>
      <c r="AK48">
        <f t="shared" si="11"/>
        <v>0</v>
      </c>
    </row>
    <row r="49" spans="1:37" ht="12.75">
      <c r="A49">
        <f t="shared" si="0"/>
        <v>0</v>
      </c>
      <c r="B49">
        <f t="shared" si="1"/>
        <v>0</v>
      </c>
      <c r="H49">
        <f t="shared" si="2"/>
        <v>0</v>
      </c>
      <c r="I49">
        <f t="shared" si="3"/>
        <v>0</v>
      </c>
      <c r="O49">
        <f t="shared" si="4"/>
        <v>0</v>
      </c>
      <c r="P49">
        <f t="shared" si="5"/>
        <v>0</v>
      </c>
      <c r="V49">
        <f t="shared" si="6"/>
        <v>0</v>
      </c>
      <c r="W49">
        <f t="shared" si="7"/>
        <v>0</v>
      </c>
      <c r="AC49">
        <f t="shared" si="8"/>
        <v>0</v>
      </c>
      <c r="AD49">
        <f t="shared" si="9"/>
        <v>0</v>
      </c>
      <c r="AJ49">
        <f t="shared" si="10"/>
        <v>0</v>
      </c>
      <c r="AK49">
        <f t="shared" si="11"/>
        <v>0</v>
      </c>
    </row>
  </sheetData>
  <mergeCells count="6">
    <mergeCell ref="AC2:AH2"/>
    <mergeCell ref="AJ2:AO2"/>
    <mergeCell ref="A2:F2"/>
    <mergeCell ref="H2:M2"/>
    <mergeCell ref="O2:T2"/>
    <mergeCell ref="V2:AA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F22"/>
  <sheetViews>
    <sheetView workbookViewId="0" topLeftCell="I1">
      <selection activeCell="I32" sqref="I32"/>
    </sheetView>
  </sheetViews>
  <sheetFormatPr defaultColWidth="9.140625" defaultRowHeight="12.75"/>
  <cols>
    <col min="2" max="32" width="5.140625" style="0" customWidth="1"/>
  </cols>
  <sheetData>
    <row r="1" spans="2:32" ht="12.75">
      <c r="B1" s="221" t="s">
        <v>61</v>
      </c>
      <c r="C1" s="221"/>
      <c r="D1" s="221"/>
      <c r="E1" s="221"/>
      <c r="F1" s="221"/>
      <c r="G1" s="222" t="s">
        <v>62</v>
      </c>
      <c r="H1" s="222"/>
      <c r="I1" s="222"/>
      <c r="J1" s="222"/>
      <c r="K1" s="222"/>
      <c r="L1" s="219" t="s">
        <v>65</v>
      </c>
      <c r="M1" s="220"/>
      <c r="N1" s="220"/>
      <c r="O1" s="220"/>
      <c r="P1" s="220"/>
      <c r="R1" s="221" t="s">
        <v>61</v>
      </c>
      <c r="S1" s="221"/>
      <c r="T1" s="221"/>
      <c r="U1" s="221"/>
      <c r="V1" s="221"/>
      <c r="W1" s="222" t="s">
        <v>62</v>
      </c>
      <c r="X1" s="222"/>
      <c r="Y1" s="222"/>
      <c r="Z1" s="222"/>
      <c r="AA1" s="222"/>
      <c r="AB1" s="219" t="s">
        <v>65</v>
      </c>
      <c r="AC1" s="220"/>
      <c r="AD1" s="220"/>
      <c r="AE1" s="220"/>
      <c r="AF1" s="220"/>
    </row>
    <row r="2" spans="2:32" ht="12.75">
      <c r="B2" s="62"/>
      <c r="C2" s="62"/>
      <c r="D2" s="62"/>
      <c r="E2" s="62">
        <v>0.75</v>
      </c>
      <c r="F2" s="62">
        <v>0.75</v>
      </c>
      <c r="G2" s="64"/>
      <c r="H2" s="64"/>
      <c r="I2" s="64"/>
      <c r="J2" s="64">
        <v>0.9</v>
      </c>
      <c r="K2" s="64">
        <v>0.9</v>
      </c>
      <c r="L2" s="70"/>
      <c r="M2" s="70"/>
      <c r="N2" s="70"/>
      <c r="O2" s="70"/>
      <c r="P2" s="70"/>
      <c r="R2" s="62"/>
      <c r="S2" s="62"/>
      <c r="T2" s="62"/>
      <c r="U2" s="62"/>
      <c r="V2" s="62"/>
      <c r="W2" s="64"/>
      <c r="X2" s="64"/>
      <c r="Y2" s="64"/>
      <c r="Z2" s="64"/>
      <c r="AA2" s="64"/>
      <c r="AB2" s="70"/>
      <c r="AC2" s="70"/>
      <c r="AD2" s="70"/>
      <c r="AE2" s="70"/>
      <c r="AF2" s="70"/>
    </row>
    <row r="3" spans="2:32" ht="12.75">
      <c r="B3" s="62" t="s">
        <v>0</v>
      </c>
      <c r="C3" s="62" t="s">
        <v>55</v>
      </c>
      <c r="D3" s="62" t="s">
        <v>27</v>
      </c>
      <c r="E3" s="62" t="s">
        <v>59</v>
      </c>
      <c r="F3" s="62" t="s">
        <v>60</v>
      </c>
      <c r="G3" s="64" t="s">
        <v>0</v>
      </c>
      <c r="H3" s="64" t="s">
        <v>55</v>
      </c>
      <c r="I3" s="64" t="s">
        <v>27</v>
      </c>
      <c r="J3" s="64" t="s">
        <v>59</v>
      </c>
      <c r="K3" s="64" t="s">
        <v>60</v>
      </c>
      <c r="L3" s="71" t="s">
        <v>0</v>
      </c>
      <c r="M3" s="71" t="s">
        <v>55</v>
      </c>
      <c r="N3" s="71" t="s">
        <v>27</v>
      </c>
      <c r="O3" s="71" t="s">
        <v>59</v>
      </c>
      <c r="P3" s="71" t="s">
        <v>60</v>
      </c>
      <c r="R3" s="62" t="s">
        <v>0</v>
      </c>
      <c r="S3" s="62" t="s">
        <v>55</v>
      </c>
      <c r="T3" s="62" t="s">
        <v>27</v>
      </c>
      <c r="U3" s="62" t="s">
        <v>59</v>
      </c>
      <c r="V3" s="62" t="s">
        <v>60</v>
      </c>
      <c r="W3" s="64" t="s">
        <v>0</v>
      </c>
      <c r="X3" s="64" t="s">
        <v>55</v>
      </c>
      <c r="Y3" s="64" t="s">
        <v>27</v>
      </c>
      <c r="Z3" s="64" t="s">
        <v>59</v>
      </c>
      <c r="AA3" s="64" t="s">
        <v>60</v>
      </c>
      <c r="AB3" s="70"/>
      <c r="AC3" s="70"/>
      <c r="AD3" s="70"/>
      <c r="AE3" s="70"/>
      <c r="AF3" s="70"/>
    </row>
    <row r="4" spans="1:32" ht="12.75">
      <c r="A4" t="s">
        <v>11</v>
      </c>
      <c r="B4" s="62">
        <f>'M&lt;25'!C10</f>
        <v>12</v>
      </c>
      <c r="C4" s="62">
        <f>'M&lt;25'!D10</f>
        <v>54</v>
      </c>
      <c r="D4" s="62">
        <v>35</v>
      </c>
      <c r="E4" s="62">
        <f>LOOKUP(10*E$2,'M&lt;25'!H2:H24,'M&lt;25'!G2:G24)</f>
        <v>33</v>
      </c>
      <c r="F4" s="62">
        <f>LOOKUP(10*F$2,'M&lt;25'!J2:J24,'M&lt;25'!I2:I24)</f>
        <v>40</v>
      </c>
      <c r="G4" s="64">
        <f>'M&lt;25'!C5</f>
        <v>10</v>
      </c>
      <c r="H4" s="64">
        <f>'M&lt;25'!D5</f>
        <v>12</v>
      </c>
      <c r="I4" s="64">
        <v>33</v>
      </c>
      <c r="J4" s="64">
        <f>LOOKUP(10*J$2,'M&lt;25'!H2:H24,'M&lt;25'!G2:G24)</f>
        <v>57</v>
      </c>
      <c r="K4" s="64">
        <f>LOOKUP(10*K$2,'M&lt;25'!J2:J24,'M&lt;25'!I2:I24)</f>
        <v>52</v>
      </c>
      <c r="L4" s="71">
        <f>'M&lt;25'!C3</f>
        <v>9</v>
      </c>
      <c r="M4" s="71">
        <f>'M&lt;25'!D3</f>
        <v>36</v>
      </c>
      <c r="N4" s="71">
        <v>32</v>
      </c>
      <c r="O4" s="71">
        <f>LOOKUP(10,'M&lt;25'!$H$2:$H$24,'M&lt;25'!$G$2:$G$24)</f>
        <v>62</v>
      </c>
      <c r="P4" s="71">
        <f>LOOKUP(10,'M&lt;25'!$J$2:$J$24,'M&lt;25'!$I$2:$I$24)</f>
        <v>55</v>
      </c>
      <c r="R4" s="62">
        <f>IF(Boxes!$A$3=1,IF(Boxes!$B$3&lt;25,B4,0),0)</f>
        <v>0</v>
      </c>
      <c r="S4" s="62">
        <f>IF(Boxes!$A$3=1,IF(Boxes!$B$3&lt;25,C4,0),0)</f>
        <v>0</v>
      </c>
      <c r="T4" s="62">
        <f>IF(Boxes!$A$3=1,IF(Boxes!$B$3&lt;25,D4,0),0)</f>
        <v>0</v>
      </c>
      <c r="U4" s="62">
        <f>IF(Boxes!$A$3=1,IF(Boxes!$B$3&lt;25,E4,0),0)</f>
        <v>0</v>
      </c>
      <c r="V4" s="62">
        <f>IF(Boxes!$A$3=1,IF(Boxes!$B$3&lt;25,F4,0),0)</f>
        <v>0</v>
      </c>
      <c r="W4" s="64">
        <f>IF(Boxes!$A$3=1,IF(Boxes!$B$3&lt;25,G4,0),0)</f>
        <v>0</v>
      </c>
      <c r="X4" s="64">
        <f>IF(Boxes!$A$3=1,IF(Boxes!$B$3&lt;25,H4,0),0)</f>
        <v>0</v>
      </c>
      <c r="Y4" s="64">
        <f>IF(Boxes!$A$3=1,IF(Boxes!$B$3&lt;25,I4,0),0)</f>
        <v>0</v>
      </c>
      <c r="Z4" s="64">
        <f>IF(Boxes!$A$3=1,IF(Boxes!$B$3&lt;25,J4,0),0)</f>
        <v>0</v>
      </c>
      <c r="AA4" s="64">
        <f>IF(Boxes!$A$3=1,IF(Boxes!$B$3&lt;25,K4,0),0)</f>
        <v>0</v>
      </c>
      <c r="AB4" s="71">
        <f>IF(Boxes!$A$3=1,IF(Boxes!$B$3&lt;25,L4,0),0)</f>
        <v>0</v>
      </c>
      <c r="AC4" s="71">
        <f>IF(Boxes!$A$3=1,IF(Boxes!$B$3&lt;25,M4,0),0)</f>
        <v>0</v>
      </c>
      <c r="AD4" s="71">
        <f>IF(Boxes!$A$3=1,IF(Boxes!$B$3&lt;25,N4,0),0)</f>
        <v>0</v>
      </c>
      <c r="AE4" s="71">
        <f>IF(Boxes!$A$3=1,IF(Boxes!$B$3&lt;25,O4,0),0)</f>
        <v>0</v>
      </c>
      <c r="AF4" s="71">
        <f>IF(Boxes!$A$3=1,IF(Boxes!$B$3&lt;25,P4,0),0)</f>
        <v>0</v>
      </c>
    </row>
    <row r="5" spans="1:32" ht="12.75">
      <c r="A5" t="s">
        <v>12</v>
      </c>
      <c r="B5" s="62">
        <f>'M25-29'!C10</f>
        <v>12</v>
      </c>
      <c r="C5" s="62">
        <f>'M25-29'!D10</f>
        <v>54</v>
      </c>
      <c r="D5" s="62">
        <v>35</v>
      </c>
      <c r="E5" s="62">
        <f>LOOKUP(10*E$2,'M25-29'!H2:H24,'M25-29'!G2:G24)</f>
        <v>30</v>
      </c>
      <c r="F5" s="62">
        <f>LOOKUP(10*F$2,'M25-29'!J2:J24,'M25-29'!I2:I24)</f>
        <v>38</v>
      </c>
      <c r="G5" s="64">
        <f>'M25-29'!C5</f>
        <v>10</v>
      </c>
      <c r="H5" s="64">
        <f>'M25-29'!D5</f>
        <v>12</v>
      </c>
      <c r="I5" s="64">
        <v>33</v>
      </c>
      <c r="J5" s="64">
        <f>LOOKUP(10*J$2,'M25-29'!H2:H24,'M25-29'!G2:G24)</f>
        <v>52</v>
      </c>
      <c r="K5" s="64">
        <f>LOOKUP(10*K$2,'M25-29'!J2:J24,'M25-29'!I2:I24)</f>
        <v>50</v>
      </c>
      <c r="L5" s="70">
        <f>'M25-29'!C3</f>
        <v>9</v>
      </c>
      <c r="M5" s="70">
        <f>'M25-29'!D3</f>
        <v>36</v>
      </c>
      <c r="N5" s="71">
        <v>32</v>
      </c>
      <c r="O5" s="71">
        <f>LOOKUP(10,'M25-29'!H2:H24,'M25-29'!G2:G24)</f>
        <v>57</v>
      </c>
      <c r="P5" s="71">
        <f>LOOKUP(10,'M25-29'!J2:J24,'M25-29'!I2:I24)</f>
        <v>53</v>
      </c>
      <c r="R5" s="62">
        <f>IF(Boxes!$A$3=1,IF(Boxes!$B$3&lt;30,IF(Boxes!$B$3&gt;24,B5,0),0),0)</f>
        <v>0</v>
      </c>
      <c r="S5" s="62">
        <f>IF(Boxes!$A$3=1,IF(Boxes!$B$3&lt;30,IF(Boxes!$B$3&gt;24,C5,0),0),0)</f>
        <v>0</v>
      </c>
      <c r="T5" s="62">
        <f>IF(Boxes!$A$3=1,IF(Boxes!$B$3&lt;30,IF(Boxes!$B$3&gt;24,D5,0),0),0)</f>
        <v>0</v>
      </c>
      <c r="U5" s="62">
        <f>IF(Boxes!$A$3=1,IF(Boxes!$B$3&lt;30,IF(Boxes!$B$3&gt;24,E5,0),0),0)</f>
        <v>0</v>
      </c>
      <c r="V5" s="62">
        <f>IF(Boxes!$A$3=1,IF(Boxes!$B$3&lt;30,IF(Boxes!$B$3&gt;24,F5,0),0),0)</f>
        <v>0</v>
      </c>
      <c r="W5" s="64">
        <f>IF(Boxes!$A$3=1,IF(Boxes!$B$3&lt;30,IF(Boxes!$B$3&gt;24,G5,0),0),0)</f>
        <v>0</v>
      </c>
      <c r="X5" s="64">
        <f>IF(Boxes!$A$3=1,IF(Boxes!$B$3&lt;30,IF(Boxes!$B$3&gt;24,H5,0),0),0)</f>
        <v>0</v>
      </c>
      <c r="Y5" s="64">
        <f>IF(Boxes!$A$3=1,IF(Boxes!$B$3&lt;30,IF(Boxes!$B$3&gt;24,I5,0),0),0)</f>
        <v>0</v>
      </c>
      <c r="Z5" s="64">
        <f>IF(Boxes!$A$3=1,IF(Boxes!$B$3&lt;30,IF(Boxes!$B$3&gt;24,J5,0),0),0)</f>
        <v>0</v>
      </c>
      <c r="AA5" s="64">
        <f>IF(Boxes!$A$3=1,IF(Boxes!$B$3&lt;30,IF(Boxes!$B$3&gt;24,K5,0),0),0)</f>
        <v>0</v>
      </c>
      <c r="AB5" s="71">
        <f>IF(Boxes!$A$3=1,IF(Boxes!$B$3&lt;30,IF(Boxes!$B$3&gt;24,L5,0),0),0)</f>
        <v>0</v>
      </c>
      <c r="AC5" s="71">
        <f>IF(Boxes!$A$3=1,IF(Boxes!$B$3&lt;30,IF(Boxes!$B$3&gt;24,M5,0),0),0)</f>
        <v>0</v>
      </c>
      <c r="AD5" s="71">
        <f>IF(Boxes!$A$3=1,IF(Boxes!$B$3&lt;30,IF(Boxes!$B$3&gt;24,N5,0),0),0)</f>
        <v>0</v>
      </c>
      <c r="AE5" s="71">
        <f>IF(Boxes!$A$3=1,IF(Boxes!$B$3&lt;30,IF(Boxes!$B$3&gt;24,O5,0),0),0)</f>
        <v>0</v>
      </c>
      <c r="AF5" s="71">
        <f>IF(Boxes!$A$3=1,IF(Boxes!$B$3&lt;30,IF(Boxes!$B$3&gt;24,P5,0),0),0)</f>
        <v>0</v>
      </c>
    </row>
    <row r="6" spans="1:32" ht="12.75">
      <c r="A6" t="s">
        <v>13</v>
      </c>
      <c r="B6" s="62">
        <f>'M30-34'!C10</f>
        <v>12</v>
      </c>
      <c r="C6" s="62">
        <f>'M30-34'!D10</f>
        <v>54</v>
      </c>
      <c r="D6" s="62">
        <v>35</v>
      </c>
      <c r="E6" s="62">
        <f>LOOKUP(10*E$2,'M30-34'!H2:H24,'M30-34'!G2:G24)</f>
        <v>27</v>
      </c>
      <c r="F6" s="62">
        <f>LOOKUP(10*F$2,'M30-34'!J2:J24,'M30-34'!I2:I24)</f>
        <v>36</v>
      </c>
      <c r="G6" s="64">
        <f>'M30-34'!C5</f>
        <v>10</v>
      </c>
      <c r="H6" s="64">
        <f>'M30-34'!D5</f>
        <v>24</v>
      </c>
      <c r="I6" s="64">
        <v>33</v>
      </c>
      <c r="J6" s="64">
        <f>LOOKUP(10*J$2,'M30-34'!H2:H24,'M30-34'!G2:G24)</f>
        <v>46</v>
      </c>
      <c r="K6" s="64">
        <f>LOOKUP(10*K$2,'M30-34'!J2:J24,'M30-34'!I2:I24)</f>
        <v>48</v>
      </c>
      <c r="L6" s="70">
        <f>'M30-34'!C3</f>
        <v>9</v>
      </c>
      <c r="M6" s="70">
        <f>'M30-34'!D3</f>
        <v>48</v>
      </c>
      <c r="N6" s="71">
        <v>32</v>
      </c>
      <c r="O6" s="71">
        <f>LOOKUP(10,'M30-34'!H2:H24,'M30-34'!G2:G24)</f>
        <v>52</v>
      </c>
      <c r="P6" s="71">
        <f>LOOKUP(10,'M30-34'!J2:J24,'M30-34'!I2:I24)</f>
        <v>51</v>
      </c>
      <c r="R6" s="62">
        <f>IF(Boxes!$A$3=1,IF(Boxes!$B$3&lt;35,IF(Boxes!$B$3&gt;29,B6,0),0),0)</f>
        <v>12</v>
      </c>
      <c r="S6" s="62">
        <f>IF(Boxes!$A$3=1,IF(Boxes!$B$3&lt;35,IF(Boxes!$B$3&gt;29,C6,0),0),0)</f>
        <v>54</v>
      </c>
      <c r="T6" s="62">
        <f>IF(Boxes!$A$3=1,IF(Boxes!$B$3&lt;35,IF(Boxes!$B$3&gt;29,D6,0),0),0)</f>
        <v>35</v>
      </c>
      <c r="U6" s="62">
        <f>IF(Boxes!$A$3=1,IF(Boxes!$B$3&lt;35,IF(Boxes!$B$3&gt;29,E6,0),0),0)</f>
        <v>27</v>
      </c>
      <c r="V6" s="62">
        <f>IF(Boxes!$A$3=1,IF(Boxes!$B$3&lt;35,IF(Boxes!$B$3&gt;29,F6,0),0),0)</f>
        <v>36</v>
      </c>
      <c r="W6" s="64">
        <f>IF(Boxes!$A$3=1,IF(Boxes!$B$3&lt;35,IF(Boxes!$B$3&gt;29,G6,0),0),0)</f>
        <v>10</v>
      </c>
      <c r="X6" s="64">
        <f>IF(Boxes!$A$3=1,IF(Boxes!$B$3&lt;35,IF(Boxes!$B$3&gt;29,H6,0),0),0)</f>
        <v>24</v>
      </c>
      <c r="Y6" s="64">
        <f>IF(Boxes!$A$3=1,IF(Boxes!$B$3&lt;35,IF(Boxes!$B$3&gt;29,I6,0),0),0)</f>
        <v>33</v>
      </c>
      <c r="Z6" s="64">
        <f>IF(Boxes!$A$3=1,IF(Boxes!$B$3&lt;35,IF(Boxes!$B$3&gt;29,J6,0),0),0)</f>
        <v>46</v>
      </c>
      <c r="AA6" s="64">
        <f>IF(Boxes!$A$3=1,IF(Boxes!$B$3&lt;35,IF(Boxes!$B$3&gt;29,K6,0),0),0)</f>
        <v>48</v>
      </c>
      <c r="AB6" s="71">
        <f>IF(Boxes!$A$3=1,IF(Boxes!$B$3&lt;35,IF(Boxes!$B$3&gt;29,L6,0),0),0)</f>
        <v>9</v>
      </c>
      <c r="AC6" s="71">
        <f>IF(Boxes!$A$3=1,IF(Boxes!$B$3&lt;35,IF(Boxes!$B$3&gt;29,M6,0),0),0)</f>
        <v>48</v>
      </c>
      <c r="AD6" s="71">
        <f>IF(Boxes!$A$3=1,IF(Boxes!$B$3&lt;35,IF(Boxes!$B$3&gt;29,N6,0),0),0)</f>
        <v>32</v>
      </c>
      <c r="AE6" s="71">
        <f>IF(Boxes!$A$3=1,IF(Boxes!$B$3&lt;35,IF(Boxes!$B$3&gt;29,O6,0),0),0)</f>
        <v>52</v>
      </c>
      <c r="AF6" s="71">
        <f>IF(Boxes!$A$3=1,IF(Boxes!$B$3&lt;35,IF(Boxes!$B$3&gt;29,P6,0),0),0)</f>
        <v>51</v>
      </c>
    </row>
    <row r="7" spans="1:32" ht="12.75">
      <c r="A7" t="s">
        <v>14</v>
      </c>
      <c r="B7" s="62">
        <f>'M35-39'!C10</f>
        <v>12</v>
      </c>
      <c r="C7" s="62">
        <f>'M35-39'!D10</f>
        <v>54</v>
      </c>
      <c r="D7" s="62">
        <v>35</v>
      </c>
      <c r="E7" s="62">
        <f>LOOKUP(10*E$2,'M35-39'!H2:H24,'M35-39'!G2:G24)</f>
        <v>24</v>
      </c>
      <c r="F7" s="62">
        <f>LOOKUP(10*F$2,'M35-39'!J2:J24,'M35-39'!I2:I24)</f>
        <v>34</v>
      </c>
      <c r="G7" s="64">
        <f>'M35-39'!C5</f>
        <v>10</v>
      </c>
      <c r="H7" s="64">
        <f>'M35-39'!D5</f>
        <v>24</v>
      </c>
      <c r="I7" s="64">
        <v>33</v>
      </c>
      <c r="J7" s="64">
        <f>LOOKUP(10*J$2,'M35-39'!H2:H24,'M35-39'!G2:G24)</f>
        <v>41</v>
      </c>
      <c r="K7" s="64">
        <f>LOOKUP(10*K$2,'M35-39'!J2:J24,'M35-39'!I2:I24)</f>
        <v>46</v>
      </c>
      <c r="L7" s="70">
        <f>'M35-39'!C3</f>
        <v>9</v>
      </c>
      <c r="M7" s="70">
        <f>'M35-39'!D3</f>
        <v>48</v>
      </c>
      <c r="N7" s="71">
        <v>32</v>
      </c>
      <c r="O7" s="71">
        <f>LOOKUP(10,'M35-39'!H2:H24,'M35-39'!G2:G24)</f>
        <v>46</v>
      </c>
      <c r="P7" s="71">
        <f>LOOKUP(10,'M35-39'!J2:J24,'M35-39'!I2:I24)</f>
        <v>49</v>
      </c>
      <c r="R7" s="62">
        <f>IF(Boxes!$A$3=1,IF(Boxes!$B$3&lt;40,IF(Boxes!$B$3&gt;34,B7,0),0),0)</f>
        <v>0</v>
      </c>
      <c r="S7" s="62">
        <f>IF(Boxes!$A$3=1,IF(Boxes!$B$3&lt;40,IF(Boxes!$B$3&gt;34,C7,0),0),0)</f>
        <v>0</v>
      </c>
      <c r="T7" s="62">
        <f>IF(Boxes!$A$3=1,IF(Boxes!$B$3&lt;40,IF(Boxes!$B$3&gt;34,D7,0),0),0)</f>
        <v>0</v>
      </c>
      <c r="U7" s="62">
        <f>IF(Boxes!$A$3=1,IF(Boxes!$B$3&lt;40,IF(Boxes!$B$3&gt;34,E7,0),0),0)</f>
        <v>0</v>
      </c>
      <c r="V7" s="62">
        <f>IF(Boxes!$A$3=1,IF(Boxes!$B$3&lt;40,IF(Boxes!$B$3&gt;34,F7,0),0),0)</f>
        <v>0</v>
      </c>
      <c r="W7" s="64">
        <f>IF(Boxes!$A$3=1,IF(Boxes!$B$3&lt;40,IF(Boxes!$B$3&gt;34,G7,0),0),0)</f>
        <v>0</v>
      </c>
      <c r="X7" s="64">
        <f>IF(Boxes!$A$3=1,IF(Boxes!$B$3&lt;40,IF(Boxes!$B$3&gt;34,H7,0),0),0)</f>
        <v>0</v>
      </c>
      <c r="Y7" s="64">
        <f>IF(Boxes!$A$3=1,IF(Boxes!$B$3&lt;40,IF(Boxes!$B$3&gt;34,I7,0),0),0)</f>
        <v>0</v>
      </c>
      <c r="Z7" s="64">
        <f>IF(Boxes!$A$3=1,IF(Boxes!$B$3&lt;40,IF(Boxes!$B$3&gt;34,J7,0),0),0)</f>
        <v>0</v>
      </c>
      <c r="AA7" s="64">
        <f>IF(Boxes!$A$3=1,IF(Boxes!$B$3&lt;40,IF(Boxes!$B$3&gt;34,K7,0),0),0)</f>
        <v>0</v>
      </c>
      <c r="AB7" s="71">
        <f>IF(Boxes!$A$3=1,IF(Boxes!$B$3&lt;40,IF(Boxes!$B$3&gt;34,L7,0),0),0)</f>
        <v>0</v>
      </c>
      <c r="AC7" s="71">
        <f>IF(Boxes!$A$3=1,IF(Boxes!$B$3&lt;40,IF(Boxes!$B$3&gt;34,M7,0),0),0)</f>
        <v>0</v>
      </c>
      <c r="AD7" s="71">
        <f>IF(Boxes!$A$3=1,IF(Boxes!$B$3&lt;40,IF(Boxes!$B$3&gt;34,N7,0),0),0)</f>
        <v>0</v>
      </c>
      <c r="AE7" s="71">
        <f>IF(Boxes!$A$3=1,IF(Boxes!$B$3&lt;40,IF(Boxes!$B$3&gt;34,O7,0),0),0)</f>
        <v>0</v>
      </c>
      <c r="AF7" s="71">
        <f>IF(Boxes!$A$3=1,IF(Boxes!$B$3&lt;40,IF(Boxes!$B$3&gt;34,P7,0),0),0)</f>
        <v>0</v>
      </c>
    </row>
    <row r="8" spans="1:32" ht="12.75">
      <c r="A8" t="s">
        <v>15</v>
      </c>
      <c r="B8" s="62">
        <f>'M40-44'!C10</f>
        <v>13</v>
      </c>
      <c r="C8" s="62">
        <f>'M40-44'!D10</f>
        <v>36</v>
      </c>
      <c r="D8" s="62">
        <v>35</v>
      </c>
      <c r="E8" s="62">
        <f>LOOKUP(10*E$2,'M40-44'!H2:H24,'M40-44'!G2:G24)</f>
        <v>21</v>
      </c>
      <c r="F8" s="62">
        <f>LOOKUP(10*F$2,'M40-44'!J2:J24,'M40-44'!I2:I24)</f>
        <v>31</v>
      </c>
      <c r="G8" s="64">
        <f>'M40-44'!C5</f>
        <v>10</v>
      </c>
      <c r="H8" s="64">
        <f>'M40-44'!D5</f>
        <v>54</v>
      </c>
      <c r="I8" s="64">
        <v>33</v>
      </c>
      <c r="J8" s="64">
        <f>LOOKUP(10*J$2,'M40-44'!H2:H24,'M40-44'!G2:G24)</f>
        <v>36</v>
      </c>
      <c r="K8" s="64">
        <f>LOOKUP(10*K$2,'M40-44'!J2:J24,'M40-44'!I2:I24)</f>
        <v>43</v>
      </c>
      <c r="L8" s="70">
        <f>'M40-44'!C3</f>
        <v>10</v>
      </c>
      <c r="M8" s="70">
        <f>'M40-44'!D3</f>
        <v>24</v>
      </c>
      <c r="N8" s="71">
        <v>32</v>
      </c>
      <c r="O8" s="71">
        <f>LOOKUP(10,'M40-44'!H2:H24,'M40-44'!G2:G24)</f>
        <v>40</v>
      </c>
      <c r="P8" s="71">
        <f>LOOKUP(10,'M40-44'!J2:J24,'M40-44'!I2:I24)</f>
        <v>47</v>
      </c>
      <c r="R8" s="62">
        <f>IF(Boxes!$A$3=1,IF(Boxes!$B$3&lt;45,IF(Boxes!$B$3&gt;39,B8,0),0),0)</f>
        <v>0</v>
      </c>
      <c r="S8" s="62">
        <f>IF(Boxes!$A$3=1,IF(Boxes!$B$3&lt;45,IF(Boxes!$B$3&gt;39,C8,0),0),0)</f>
        <v>0</v>
      </c>
      <c r="T8" s="62">
        <f>IF(Boxes!$A$3=1,IF(Boxes!$B$3&lt;45,IF(Boxes!$B$3&gt;39,D8,0),0),0)</f>
        <v>0</v>
      </c>
      <c r="U8" s="62">
        <f>IF(Boxes!$A$3=1,IF(Boxes!$B$3&lt;45,IF(Boxes!$B$3&gt;39,E8,0),0),0)</f>
        <v>0</v>
      </c>
      <c r="V8" s="62">
        <f>IF(Boxes!$A$3=1,IF(Boxes!$B$3&lt;45,IF(Boxes!$B$3&gt;39,F8,0),0),0)</f>
        <v>0</v>
      </c>
      <c r="W8" s="64">
        <f>IF(Boxes!$A$3=1,IF(Boxes!$B$3&lt;45,IF(Boxes!$B$3&gt;39,G8,0),0),0)</f>
        <v>0</v>
      </c>
      <c r="X8" s="64">
        <f>IF(Boxes!$A$3=1,IF(Boxes!$B$3&lt;45,IF(Boxes!$B$3&gt;39,H8,0),0),0)</f>
        <v>0</v>
      </c>
      <c r="Y8" s="64">
        <f>IF(Boxes!$A$3=1,IF(Boxes!$B$3&lt;45,IF(Boxes!$B$3&gt;39,I8,0),0),0)</f>
        <v>0</v>
      </c>
      <c r="Z8" s="64">
        <f>IF(Boxes!$A$3=1,IF(Boxes!$B$3&lt;45,IF(Boxes!$B$3&gt;39,J8,0),0),0)</f>
        <v>0</v>
      </c>
      <c r="AA8" s="64">
        <f>IF(Boxes!$A$3=1,IF(Boxes!$B$3&lt;45,IF(Boxes!$B$3&gt;39,K8,0),0),0)</f>
        <v>0</v>
      </c>
      <c r="AB8" s="71">
        <f>IF(Boxes!$A$3=1,IF(Boxes!$B$3&lt;45,IF(Boxes!$B$3&gt;39,L8,0),0),0)</f>
        <v>0</v>
      </c>
      <c r="AC8" s="71">
        <f>IF(Boxes!$A$3=1,IF(Boxes!$B$3&lt;45,IF(Boxes!$B$3&gt;39,M8,0),0),0)</f>
        <v>0</v>
      </c>
      <c r="AD8" s="71">
        <f>IF(Boxes!$A$3=1,IF(Boxes!$B$3&lt;45,IF(Boxes!$B$3&gt;39,N8,0),0),0)</f>
        <v>0</v>
      </c>
      <c r="AE8" s="71">
        <f>IF(Boxes!$A$3=1,IF(Boxes!$B$3&lt;45,IF(Boxes!$B$3&gt;39,O8,0),0),0)</f>
        <v>0</v>
      </c>
      <c r="AF8" s="71">
        <f>IF(Boxes!$A$3=1,IF(Boxes!$B$3&lt;45,IF(Boxes!$B$3&gt;39,P8,0),0),0)</f>
        <v>0</v>
      </c>
    </row>
    <row r="9" spans="1:32" ht="12.75">
      <c r="A9" t="s">
        <v>16</v>
      </c>
      <c r="B9" s="62">
        <f>'M45-49'!C10</f>
        <v>13</v>
      </c>
      <c r="C9" s="62">
        <f>'M45-49'!D10</f>
        <v>36</v>
      </c>
      <c r="D9" s="62">
        <v>35</v>
      </c>
      <c r="E9" s="62">
        <f>LOOKUP(10*E$2,'M45-49'!H2:H24,'M45-49'!G2:G24)</f>
        <v>18</v>
      </c>
      <c r="F9" s="62">
        <f>LOOKUP(10*F$2,'M45-49'!J2:J24,'M45-49'!I2:I24)</f>
        <v>29</v>
      </c>
      <c r="G9" s="64">
        <f>'M45-49'!C5</f>
        <v>10</v>
      </c>
      <c r="H9" s="64">
        <f>'M45-49'!D5</f>
        <v>54</v>
      </c>
      <c r="I9" s="64">
        <v>33</v>
      </c>
      <c r="J9" s="64">
        <f>LOOKUP(10*J$2,'M45-49'!H2:H24,'M45-49'!G2:G24)</f>
        <v>33</v>
      </c>
      <c r="K9" s="64">
        <f>LOOKUP(10*K$2,'M45-49'!J2:J24,'M45-49'!I2:I24)</f>
        <v>41</v>
      </c>
      <c r="L9" s="70">
        <f>'M45-49'!C3</f>
        <v>10</v>
      </c>
      <c r="M9" s="70">
        <f>'M45-49'!D3</f>
        <v>24</v>
      </c>
      <c r="N9" s="71">
        <v>32</v>
      </c>
      <c r="O9" s="71">
        <f>LOOKUP(10,'M45-49'!H2:H24,'M45-49'!G2:G24)</f>
        <v>40</v>
      </c>
      <c r="P9" s="71">
        <f>LOOKUP(10,'M45-49'!J2:J24,'M45-49'!I2:I24)</f>
        <v>45</v>
      </c>
      <c r="R9" s="62">
        <f>IF(Boxes!$A$3=1,IF(Boxes!$B$3&lt;50,IF(Boxes!$B$3&gt;44,B9,0),0),0)</f>
        <v>0</v>
      </c>
      <c r="S9" s="62">
        <f>IF(Boxes!$A$3=1,IF(Boxes!$B$3&lt;50,IF(Boxes!$B$3&gt;44,C9,0),0),0)</f>
        <v>0</v>
      </c>
      <c r="T9" s="62">
        <f>IF(Boxes!$A$3=1,IF(Boxes!$B$3&lt;50,IF(Boxes!$B$3&gt;44,D9,0),0),0)</f>
        <v>0</v>
      </c>
      <c r="U9" s="62">
        <f>IF(Boxes!$A$3=1,IF(Boxes!$B$3&lt;50,IF(Boxes!$B$3&gt;44,E9,0),0),0)</f>
        <v>0</v>
      </c>
      <c r="V9" s="62">
        <f>IF(Boxes!$A$3=1,IF(Boxes!$B$3&lt;50,IF(Boxes!$B$3&gt;44,F9,0),0),0)</f>
        <v>0</v>
      </c>
      <c r="W9" s="64">
        <f>IF(Boxes!$A$3=1,IF(Boxes!$B$3&lt;50,IF(Boxes!$B$3&gt;44,G9,0),0),0)</f>
        <v>0</v>
      </c>
      <c r="X9" s="64">
        <f>IF(Boxes!$A$3=1,IF(Boxes!$B$3&lt;50,IF(Boxes!$B$3&gt;44,H9,0),0),0)</f>
        <v>0</v>
      </c>
      <c r="Y9" s="64">
        <f>IF(Boxes!$A$3=1,IF(Boxes!$B$3&lt;50,IF(Boxes!$B$3&gt;44,I9,0),0),0)</f>
        <v>0</v>
      </c>
      <c r="Z9" s="64">
        <f>IF(Boxes!$A$3=1,IF(Boxes!$B$3&lt;50,IF(Boxes!$B$3&gt;44,J9,0),0),0)</f>
        <v>0</v>
      </c>
      <c r="AA9" s="64">
        <f>IF(Boxes!$A$3=1,IF(Boxes!$B$3&lt;50,IF(Boxes!$B$3&gt;44,K9,0),0),0)</f>
        <v>0</v>
      </c>
      <c r="AB9" s="71">
        <f>IF(Boxes!$A$3=1,IF(Boxes!$B$3&lt;50,IF(Boxes!$B$3&gt;44,L9,0),0),0)</f>
        <v>0</v>
      </c>
      <c r="AC9" s="71">
        <f>IF(Boxes!$A$3=1,IF(Boxes!$B$3&lt;50,IF(Boxes!$B$3&gt;44,M9,0),0),0)</f>
        <v>0</v>
      </c>
      <c r="AD9" s="71">
        <f>IF(Boxes!$A$3=1,IF(Boxes!$B$3&lt;50,IF(Boxes!$B$3&gt;44,N9,0),0),0)</f>
        <v>0</v>
      </c>
      <c r="AE9" s="71">
        <f>IF(Boxes!$A$3=1,IF(Boxes!$B$3&lt;50,IF(Boxes!$B$3&gt;44,O9,0),0),0)</f>
        <v>0</v>
      </c>
      <c r="AF9" s="71">
        <f>IF(Boxes!$A$3=1,IF(Boxes!$B$3&lt;50,IF(Boxes!$B$3&gt;44,P9,0),0),0)</f>
        <v>0</v>
      </c>
    </row>
    <row r="10" spans="1:32" ht="12.75">
      <c r="A10" t="s">
        <v>17</v>
      </c>
      <c r="B10" s="62">
        <f>'M50-54'!C10</f>
        <v>15</v>
      </c>
      <c r="C10" s="62">
        <f>'M50-54'!D10</f>
        <v>18</v>
      </c>
      <c r="D10" s="62">
        <v>35</v>
      </c>
      <c r="E10" s="62">
        <f>LOOKUP(10*E$2,'M50-54'!H2:H24,'M50-54'!G2:G24)</f>
        <v>15</v>
      </c>
      <c r="F10" s="62">
        <f>LOOKUP(10*F$2,'M50-54'!J2:J24,'M50-54'!I2:I24)</f>
        <v>26</v>
      </c>
      <c r="G10" s="64">
        <f>'M50-54'!C5</f>
        <v>11</v>
      </c>
      <c r="H10" s="64">
        <f>'M50-54'!D5</f>
        <v>36</v>
      </c>
      <c r="I10" s="64">
        <v>33</v>
      </c>
      <c r="J10" s="64">
        <f>LOOKUP(10*J$2,'M50-54'!H2:H24,'M50-54'!G2:G24)</f>
        <v>30</v>
      </c>
      <c r="K10" s="64">
        <f>LOOKUP(10*K$2,'M50-54'!J2:J24,'M50-54'!I2:I24)</f>
        <v>39</v>
      </c>
      <c r="L10" s="70">
        <f>'M50-54'!C3</f>
        <v>11</v>
      </c>
      <c r="M10" s="70">
        <f>'M50-54'!D3</f>
        <v>6</v>
      </c>
      <c r="N10" s="71">
        <v>32</v>
      </c>
      <c r="O10" s="71">
        <f>LOOKUP(10,'M50-54'!H2:H24,'M50-54'!G2:G24)</f>
        <v>39</v>
      </c>
      <c r="P10" s="71">
        <f>LOOKUP(10,'M50-54'!J2:J24,'M50-54'!I2:I24)</f>
        <v>43</v>
      </c>
      <c r="R10" s="62">
        <f>IF(Boxes!$A$3=1,IF(Boxes!$B$3&lt;55,IF(Boxes!$B$3&gt;49,B10,0),0),0)</f>
        <v>0</v>
      </c>
      <c r="S10" s="62">
        <f>IF(Boxes!$A$3=1,IF(Boxes!$B$3&lt;55,IF(Boxes!$B$3&gt;49,C10,0),0),0)</f>
        <v>0</v>
      </c>
      <c r="T10" s="62">
        <f>IF(Boxes!$A$3=1,IF(Boxes!$B$3&lt;55,IF(Boxes!$B$3&gt;49,D10,0),0),0)</f>
        <v>0</v>
      </c>
      <c r="U10" s="62">
        <f>IF(Boxes!$A$3=1,IF(Boxes!$B$3&lt;55,IF(Boxes!$B$3&gt;49,E10,0),0),0)</f>
        <v>0</v>
      </c>
      <c r="V10" s="62">
        <f>IF(Boxes!$A$3=1,IF(Boxes!$B$3&lt;55,IF(Boxes!$B$3&gt;49,F10,0),0),0)</f>
        <v>0</v>
      </c>
      <c r="W10" s="64">
        <f>IF(Boxes!$A$3=1,IF(Boxes!$B$3&lt;55,IF(Boxes!$B$3&gt;49,G10,0),0),0)</f>
        <v>0</v>
      </c>
      <c r="X10" s="64">
        <f>IF(Boxes!$A$3=1,IF(Boxes!$B$3&lt;55,IF(Boxes!$B$3&gt;49,H10,0),0),0)</f>
        <v>0</v>
      </c>
      <c r="Y10" s="64">
        <f>IF(Boxes!$A$3=1,IF(Boxes!$B$3&lt;55,IF(Boxes!$B$3&gt;49,I10,0),0),0)</f>
        <v>0</v>
      </c>
      <c r="Z10" s="64">
        <f>IF(Boxes!$A$3=1,IF(Boxes!$B$3&lt;55,IF(Boxes!$B$3&gt;49,J10,0),0),0)</f>
        <v>0</v>
      </c>
      <c r="AA10" s="64">
        <f>IF(Boxes!$A$3=1,IF(Boxes!$B$3&lt;55,IF(Boxes!$B$3&gt;49,K10,0),0),0)</f>
        <v>0</v>
      </c>
      <c r="AB10" s="71">
        <f>IF(Boxes!$A$3=1,IF(Boxes!$B$3&lt;55,IF(Boxes!$B$3&gt;49,L10,0),0),0)</f>
        <v>0</v>
      </c>
      <c r="AC10" s="71">
        <f>IF(Boxes!$A$3=1,IF(Boxes!$B$3&lt;55,IF(Boxes!$B$3&gt;49,M10,0),0),0)</f>
        <v>0</v>
      </c>
      <c r="AD10" s="71">
        <f>IF(Boxes!$A$3=1,IF(Boxes!$B$3&lt;55,IF(Boxes!$B$3&gt;49,N10,0),0),0)</f>
        <v>0</v>
      </c>
      <c r="AE10" s="71">
        <f>IF(Boxes!$A$3=1,IF(Boxes!$B$3&lt;55,IF(Boxes!$B$3&gt;49,O10,0),0),0)</f>
        <v>0</v>
      </c>
      <c r="AF10" s="71">
        <f>IF(Boxes!$A$3=1,IF(Boxes!$B$3&lt;55,IF(Boxes!$B$3&gt;49,P10,0),0),0)</f>
        <v>0</v>
      </c>
    </row>
    <row r="11" spans="1:32" ht="12.75">
      <c r="A11" t="s">
        <v>18</v>
      </c>
      <c r="B11" s="62">
        <f>'M55+'!C10</f>
        <v>15</v>
      </c>
      <c r="C11" s="62">
        <f>'M55+'!D10</f>
        <v>18</v>
      </c>
      <c r="D11" s="62">
        <v>35</v>
      </c>
      <c r="E11" s="62">
        <f>LOOKUP(10*E$2,'M55+'!H2:H24,'M55+'!G2:G24)</f>
        <v>15</v>
      </c>
      <c r="F11" s="62">
        <f>LOOKUP(10*F$2,'M55+'!J2:J24,'M55+'!I2:I24)</f>
        <v>23</v>
      </c>
      <c r="G11" s="64">
        <f>'M55+'!C5</f>
        <v>11</v>
      </c>
      <c r="H11" s="64">
        <f>'M55+'!D5</f>
        <v>36</v>
      </c>
      <c r="I11" s="64">
        <v>33</v>
      </c>
      <c r="J11" s="64">
        <f>LOOKUP(10*J$2,'M55+'!H2:H24,'M55+'!G2:G24)</f>
        <v>28</v>
      </c>
      <c r="K11" s="64">
        <f>LOOKUP(10*K$2,'M55+'!J2:J24,'M55+'!I2:I24)</f>
        <v>37</v>
      </c>
      <c r="L11" s="70">
        <f>'M55+'!C3</f>
        <v>11</v>
      </c>
      <c r="M11" s="70">
        <f>'M55+'!D3</f>
        <v>6</v>
      </c>
      <c r="N11" s="71">
        <v>32</v>
      </c>
      <c r="O11" s="71">
        <f>LOOKUP(10,'M55+'!H2:H24,'M55+'!G2:G24)</f>
        <v>35</v>
      </c>
      <c r="P11" s="71">
        <f>LOOKUP(10,'M55+'!J2:J24,'M55+'!I2:I24)</f>
        <v>41</v>
      </c>
      <c r="R11" s="62">
        <f>IF(Boxes!$A$3=1,IF(Boxes!$B$3&gt;54,B11,0),0)</f>
        <v>0</v>
      </c>
      <c r="S11" s="62">
        <f>IF(Boxes!$A$3=1,IF(Boxes!$B$3&gt;54,C11,0),0)</f>
        <v>0</v>
      </c>
      <c r="T11" s="62">
        <f>IF(Boxes!$A$3=1,IF(Boxes!$B$3&gt;54,D11,0),0)</f>
        <v>0</v>
      </c>
      <c r="U11" s="62">
        <f>IF(Boxes!$A$3=1,IF(Boxes!$B$3&gt;54,E11,0),0)</f>
        <v>0</v>
      </c>
      <c r="V11" s="62">
        <f>IF(Boxes!$A$3=1,IF(Boxes!$B$3&gt;54,F11,0),0)</f>
        <v>0</v>
      </c>
      <c r="W11" s="64">
        <f>IF(Boxes!$A$3=1,IF(Boxes!$B$3&gt;54,G11,0),0)</f>
        <v>0</v>
      </c>
      <c r="X11" s="64">
        <f>IF(Boxes!$A$3=1,IF(Boxes!$B$3&gt;54,H11,0),0)</f>
        <v>0</v>
      </c>
      <c r="Y11" s="64">
        <f>IF(Boxes!$A$3=1,IF(Boxes!$B$3&gt;54,I11,0),0)</f>
        <v>0</v>
      </c>
      <c r="Z11" s="64">
        <f>IF(Boxes!$A$3=1,IF(Boxes!$B$3&gt;54,J11,0),0)</f>
        <v>0</v>
      </c>
      <c r="AA11" s="64">
        <f>IF(Boxes!$A$3=1,IF(Boxes!$B$3&gt;54,K11,0),0)</f>
        <v>0</v>
      </c>
      <c r="AB11" s="71">
        <f>IF(Boxes!$A$3=1,IF(Boxes!$B$3&gt;54,L11,0),0)</f>
        <v>0</v>
      </c>
      <c r="AC11" s="71">
        <f>IF(Boxes!$A$3=1,IF(Boxes!$B$3&gt;54,M11,0),0)</f>
        <v>0</v>
      </c>
      <c r="AD11" s="71">
        <f>IF(Boxes!$A$3=1,IF(Boxes!$B$3&gt;54,N11,0),0)</f>
        <v>0</v>
      </c>
      <c r="AE11" s="71">
        <f>IF(Boxes!$A$3=1,IF(Boxes!$B$3&gt;54,O11,0),0)</f>
        <v>0</v>
      </c>
      <c r="AF11" s="71">
        <f>IF(Boxes!$A$3=1,IF(Boxes!$B$3&gt;54,P11,0),0)</f>
        <v>0</v>
      </c>
    </row>
    <row r="12" spans="2:32" ht="12.75">
      <c r="B12" s="62"/>
      <c r="C12" s="62"/>
      <c r="D12" s="62"/>
      <c r="E12" s="62"/>
      <c r="F12" s="62"/>
      <c r="G12" s="64"/>
      <c r="H12" s="64"/>
      <c r="I12" s="64"/>
      <c r="J12" s="64"/>
      <c r="K12" s="64"/>
      <c r="L12" s="70"/>
      <c r="M12" s="70"/>
      <c r="N12" s="70"/>
      <c r="O12" s="70"/>
      <c r="P12" s="70"/>
      <c r="R12" s="62"/>
      <c r="S12" s="62"/>
      <c r="T12" s="62"/>
      <c r="U12" s="62"/>
      <c r="V12" s="62"/>
      <c r="W12" s="64"/>
      <c r="X12" s="64"/>
      <c r="Y12" s="64"/>
      <c r="Z12" s="64"/>
      <c r="AA12" s="64"/>
      <c r="AB12" s="70"/>
      <c r="AC12" s="70"/>
      <c r="AD12" s="70"/>
      <c r="AE12" s="70"/>
      <c r="AF12" s="70"/>
    </row>
    <row r="13" spans="1:32" ht="12.75">
      <c r="A13" t="s">
        <v>35</v>
      </c>
      <c r="B13" s="62">
        <f>'F&lt;25'!C10</f>
        <v>15</v>
      </c>
      <c r="C13" s="62">
        <f>'F&lt;25'!D10</f>
        <v>18</v>
      </c>
      <c r="D13" s="62">
        <v>32</v>
      </c>
      <c r="E13" s="62">
        <f>LOOKUP(10*E$2,'F&lt;25'!H2:H24,'F&lt;25'!G2:G24)</f>
        <v>18</v>
      </c>
      <c r="F13" s="62">
        <f>LOOKUP(10*F$2,'F&lt;25'!J2:J24,'F&lt;25'!I2:I24)</f>
        <v>35</v>
      </c>
      <c r="G13" s="64">
        <f>'F&lt;25'!C5</f>
        <v>11</v>
      </c>
      <c r="H13" s="64">
        <f>'F&lt;25'!D5</f>
        <v>54</v>
      </c>
      <c r="I13" s="64">
        <v>30</v>
      </c>
      <c r="J13" s="64">
        <f>LOOKUP(10*J$2,'F&lt;25'!H2:H24,'F&lt;25'!G2:G24)</f>
        <v>37</v>
      </c>
      <c r="K13" s="64">
        <f>LOOKUP(10*K$2,'F&lt;25'!J2:J24,'F&lt;25'!I2:I24)</f>
        <v>49</v>
      </c>
      <c r="L13" s="70">
        <f>'F&lt;25'!C3</f>
        <v>11</v>
      </c>
      <c r="M13" s="70">
        <f>'F&lt;25'!D3</f>
        <v>6</v>
      </c>
      <c r="N13" s="70">
        <v>29</v>
      </c>
      <c r="O13" s="71">
        <f>LOOKUP(10,'F&lt;25'!$H$2:$H$24,'F&lt;25'!$G$2:$G$24)</f>
        <v>42</v>
      </c>
      <c r="P13" s="71">
        <f>LOOKUP(10,'F&lt;25'!$J$2:$J$24,'F&lt;25'!$I$2:$I$24)</f>
        <v>51</v>
      </c>
      <c r="R13" s="62">
        <f>IF(Boxes!$A$3=2,IF(Boxes!$B$3&lt;25,B13,0),0)</f>
        <v>0</v>
      </c>
      <c r="S13" s="62">
        <f>IF(Boxes!$A$3=2,IF(Boxes!$B$3&lt;25,C13,0),0)</f>
        <v>0</v>
      </c>
      <c r="T13" s="62">
        <f>IF(Boxes!$A$3=2,IF(Boxes!$B$3&lt;25,D13,0),0)</f>
        <v>0</v>
      </c>
      <c r="U13" s="62">
        <f>IF(Boxes!$A$3=2,IF(Boxes!$B$3&lt;25,E13,0),0)</f>
        <v>0</v>
      </c>
      <c r="V13" s="62">
        <f>IF(Boxes!$A$3=2,IF(Boxes!$B$3&lt;25,F13,0),0)</f>
        <v>0</v>
      </c>
      <c r="W13" s="64">
        <f>IF(Boxes!$A$3=2,IF(Boxes!$B$3&lt;25,G13,0),0)</f>
        <v>0</v>
      </c>
      <c r="X13" s="64">
        <f>IF(Boxes!$A$3=2,IF(Boxes!$B$3&lt;25,H13,0),0)</f>
        <v>0</v>
      </c>
      <c r="Y13" s="64">
        <f>IF(Boxes!$A$3=2,IF(Boxes!$B$3&lt;25,I13,0),0)</f>
        <v>0</v>
      </c>
      <c r="Z13" s="64">
        <f>IF(Boxes!$A$3=2,IF(Boxes!$B$3&lt;25,J13,0),0)</f>
        <v>0</v>
      </c>
      <c r="AA13" s="64">
        <f>IF(Boxes!$A$3=2,IF(Boxes!$B$3&lt;25,K13,0),0)</f>
        <v>0</v>
      </c>
      <c r="AB13" s="71">
        <f>IF(Boxes!$A$3=2,IF(Boxes!$B$3&lt;25,L13,0),0)</f>
        <v>0</v>
      </c>
      <c r="AC13" s="71">
        <f>IF(Boxes!$A$3=2,IF(Boxes!$B$3&lt;25,M13,0),0)</f>
        <v>0</v>
      </c>
      <c r="AD13" s="71">
        <f>IF(Boxes!$A$3=2,IF(Boxes!$B$3&lt;25,N13,0),0)</f>
        <v>0</v>
      </c>
      <c r="AE13" s="71">
        <f>IF(Boxes!$A$3=2,IF(Boxes!$B$3&lt;25,O13,0),0)</f>
        <v>0</v>
      </c>
      <c r="AF13" s="71">
        <f>IF(Boxes!$A$3=2,IF(Boxes!$B$3&lt;25,P13,0),0)</f>
        <v>0</v>
      </c>
    </row>
    <row r="14" spans="1:32" ht="12.75">
      <c r="A14" t="s">
        <v>19</v>
      </c>
      <c r="B14" s="62">
        <f>'F25-29'!C10</f>
        <v>15</v>
      </c>
      <c r="C14" s="62">
        <f>'F25-29'!D10</f>
        <v>18</v>
      </c>
      <c r="D14" s="62">
        <v>32</v>
      </c>
      <c r="E14" s="62">
        <f>LOOKUP(10*E$2,'F25-29'!H2:H24,'F25-29'!G2:G24)</f>
        <v>16</v>
      </c>
      <c r="F14" s="62">
        <f>LOOKUP(10*F$2,'F25-29'!J2:J24,'F25-29'!I2:I24)</f>
        <v>31</v>
      </c>
      <c r="G14" s="64">
        <f>'F25-29'!C5</f>
        <v>11</v>
      </c>
      <c r="H14" s="64">
        <f>'F25-29'!D5</f>
        <v>54</v>
      </c>
      <c r="I14" s="64">
        <v>30</v>
      </c>
      <c r="J14" s="64">
        <f>LOOKUP(10*J$2,'F25-29'!H2:H24,'F25-29'!G2:G24)</f>
        <v>35</v>
      </c>
      <c r="K14" s="64">
        <f>LOOKUP(10*K$2,'F25-29'!J2:J24,'F25-29'!I2:I24)</f>
        <v>45</v>
      </c>
      <c r="L14" s="70">
        <f>'F25-29'!C3</f>
        <v>11</v>
      </c>
      <c r="M14" s="70">
        <f>'F25-29'!D3</f>
        <v>24</v>
      </c>
      <c r="N14" s="70">
        <v>29</v>
      </c>
      <c r="O14" s="71">
        <f>LOOKUP(10,'F25-29'!$H$2:$H$24,'F25-29'!$G$2:$G$24)</f>
        <v>41</v>
      </c>
      <c r="P14" s="71">
        <f>LOOKUP(10,'F25-29'!$J$2:$J$24,'F25-29'!$I$2:$I$24)</f>
        <v>47</v>
      </c>
      <c r="R14" s="62">
        <f>IF(Boxes!$A$3=2,IF(Boxes!$B$3&lt;30,IF(Boxes!$B$3&gt;24,B14,0),0),0)</f>
        <v>0</v>
      </c>
      <c r="S14" s="62">
        <f>IF(Boxes!$A$3=2,IF(Boxes!$B$3&lt;30,IF(Boxes!$B$3&gt;24,C14,0),0),0)</f>
        <v>0</v>
      </c>
      <c r="T14" s="62">
        <f>IF(Boxes!$A$3=2,IF(Boxes!$B$3&lt;30,IF(Boxes!$B$3&gt;24,D14,0),0),0)</f>
        <v>0</v>
      </c>
      <c r="U14" s="62">
        <f>IF(Boxes!$A$3=2,IF(Boxes!$B$3&lt;30,IF(Boxes!$B$3&gt;24,E14,0),0),0)</f>
        <v>0</v>
      </c>
      <c r="V14" s="62">
        <f>IF(Boxes!$A$3=2,IF(Boxes!$B$3&lt;30,IF(Boxes!$B$3&gt;24,F14,0),0),0)</f>
        <v>0</v>
      </c>
      <c r="W14" s="64">
        <f>IF(Boxes!$A$3=2,IF(Boxes!$B$3&lt;30,IF(Boxes!$B$3&gt;24,G14,0),0),0)</f>
        <v>0</v>
      </c>
      <c r="X14" s="64">
        <f>IF(Boxes!$A$3=2,IF(Boxes!$B$3&lt;30,IF(Boxes!$B$3&gt;24,H14,0),0),0)</f>
        <v>0</v>
      </c>
      <c r="Y14" s="64">
        <f>IF(Boxes!$A$3=2,IF(Boxes!$B$3&lt;30,IF(Boxes!$B$3&gt;24,I14,0),0),0)</f>
        <v>0</v>
      </c>
      <c r="Z14" s="64">
        <f>IF(Boxes!$A$3=2,IF(Boxes!$B$3&lt;30,IF(Boxes!$B$3&gt;24,J14,0),0),0)</f>
        <v>0</v>
      </c>
      <c r="AA14" s="64">
        <f>IF(Boxes!$A$3=2,IF(Boxes!$B$3&lt;30,IF(Boxes!$B$3&gt;24,K14,0),0),0)</f>
        <v>0</v>
      </c>
      <c r="AB14" s="71">
        <f>IF(Boxes!$A$3=2,IF(Boxes!$B$3&lt;30,IF(Boxes!$B$3&gt;24,L14,0),0),0)</f>
        <v>0</v>
      </c>
      <c r="AC14" s="71">
        <f>IF(Boxes!$A$3=2,IF(Boxes!$B$3&lt;30,IF(Boxes!$B$3&gt;24,M14,0),0),0)</f>
        <v>0</v>
      </c>
      <c r="AD14" s="71">
        <f>IF(Boxes!$A$3=2,IF(Boxes!$B$3&lt;30,IF(Boxes!$B$3&gt;24,N14,0),0),0)</f>
        <v>0</v>
      </c>
      <c r="AE14" s="71">
        <f>IF(Boxes!$A$3=2,IF(Boxes!$B$3&lt;30,IF(Boxes!$B$3&gt;24,O14,0),0),0)</f>
        <v>0</v>
      </c>
      <c r="AF14" s="71">
        <f>IF(Boxes!$A$3=2,IF(Boxes!$B$3&lt;30,IF(Boxes!$B$3&gt;24,P14,0),0),0)</f>
        <v>0</v>
      </c>
    </row>
    <row r="15" spans="1:32" ht="12.75">
      <c r="A15" t="s">
        <v>20</v>
      </c>
      <c r="B15" s="62">
        <f>'F30-34'!C10</f>
        <v>15</v>
      </c>
      <c r="C15" s="62">
        <f>'F30-34'!D10</f>
        <v>18</v>
      </c>
      <c r="D15" s="62">
        <v>32</v>
      </c>
      <c r="E15" s="62">
        <f>LOOKUP(10*E$2,'F30-34'!H2:H24,'F30-34'!G2:G24)</f>
        <v>14</v>
      </c>
      <c r="F15" s="62">
        <f>LOOKUP(10*F$2,'F30-34'!J2:J24,'F30-34'!I2:I24)</f>
        <v>27</v>
      </c>
      <c r="G15" s="64">
        <f>'F30-34'!C5</f>
        <v>12</v>
      </c>
      <c r="H15" s="64">
        <f>'F30-34'!D5</f>
        <v>54</v>
      </c>
      <c r="I15" s="64">
        <v>30</v>
      </c>
      <c r="J15" s="64">
        <f>LOOKUP(10*J$2,'F30-34'!H2:H24,'F30-34'!G2:G24)</f>
        <v>33</v>
      </c>
      <c r="K15" s="64">
        <f>LOOKUP(10*K$2,'F30-34'!J2:J24,'F30-34'!I2:I24)</f>
        <v>40</v>
      </c>
      <c r="L15" s="70">
        <f>'F25-29'!C3</f>
        <v>11</v>
      </c>
      <c r="M15" s="70">
        <f>'F25-29'!D3</f>
        <v>24</v>
      </c>
      <c r="N15" s="70">
        <v>29</v>
      </c>
      <c r="O15" s="71">
        <f>LOOKUP(10,'F30-34'!$H$2:$H$24,'F30-34'!$G$2:$G$24)</f>
        <v>40</v>
      </c>
      <c r="P15" s="71">
        <f>LOOKUP(10,'F30-34'!$J$2:$J$24,'F30-34'!$I$2:$I$24)</f>
        <v>42</v>
      </c>
      <c r="R15" s="62">
        <f>IF(Boxes!$A$3=2,IF(Boxes!$B$3&lt;35,IF(Boxes!$B$3&gt;29,B15,0),0),0)</f>
        <v>0</v>
      </c>
      <c r="S15" s="62">
        <f>IF(Boxes!$A$3=2,IF(Boxes!$B$3&lt;35,IF(Boxes!$B$3&gt;29,C15,0),0),0)</f>
        <v>0</v>
      </c>
      <c r="T15" s="62">
        <f>IF(Boxes!$A$3=2,IF(Boxes!$B$3&lt;35,IF(Boxes!$B$3&gt;29,D15,0),0),0)</f>
        <v>0</v>
      </c>
      <c r="U15" s="62">
        <f>IF(Boxes!$A$3=2,IF(Boxes!$B$3&lt;35,IF(Boxes!$B$3&gt;29,E15,0),0),0)</f>
        <v>0</v>
      </c>
      <c r="V15" s="62">
        <f>IF(Boxes!$A$3=2,IF(Boxes!$B$3&lt;35,IF(Boxes!$B$3&gt;29,F15,0),0),0)</f>
        <v>0</v>
      </c>
      <c r="W15" s="64">
        <f>IF(Boxes!$A$3=2,IF(Boxes!$B$3&lt;35,IF(Boxes!$B$3&gt;29,G15,0),0),0)</f>
        <v>0</v>
      </c>
      <c r="X15" s="64">
        <f>IF(Boxes!$A$3=2,IF(Boxes!$B$3&lt;35,IF(Boxes!$B$3&gt;29,H15,0),0),0)</f>
        <v>0</v>
      </c>
      <c r="Y15" s="64">
        <f>IF(Boxes!$A$3=2,IF(Boxes!$B$3&lt;35,IF(Boxes!$B$3&gt;29,I15,0),0),0)</f>
        <v>0</v>
      </c>
      <c r="Z15" s="64">
        <f>IF(Boxes!$A$3=2,IF(Boxes!$B$3&lt;35,IF(Boxes!$B$3&gt;29,J15,0),0),0)</f>
        <v>0</v>
      </c>
      <c r="AA15" s="64">
        <f>IF(Boxes!$A$3=2,IF(Boxes!$B$3&lt;35,IF(Boxes!$B$3&gt;29,K15,0),0),0)</f>
        <v>0</v>
      </c>
      <c r="AB15" s="71">
        <f>IF(Boxes!$A$3=2,IF(Boxes!$B$3&lt;35,IF(Boxes!$B$3&gt;29,L15,0),0),0)</f>
        <v>0</v>
      </c>
      <c r="AC15" s="71">
        <f>IF(Boxes!$A$3=2,IF(Boxes!$B$3&lt;35,IF(Boxes!$B$3&gt;29,M15,0),0),0)</f>
        <v>0</v>
      </c>
      <c r="AD15" s="71">
        <f>IF(Boxes!$A$3=2,IF(Boxes!$B$3&lt;35,IF(Boxes!$B$3&gt;29,N15,0),0),0)</f>
        <v>0</v>
      </c>
      <c r="AE15" s="71">
        <f>IF(Boxes!$A$3=2,IF(Boxes!$B$3&lt;35,IF(Boxes!$B$3&gt;29,O15,0),0),0)</f>
        <v>0</v>
      </c>
      <c r="AF15" s="71">
        <f>IF(Boxes!$A$3=2,IF(Boxes!$B$3&lt;35,IF(Boxes!$B$3&gt;29,P15,0),0),0)</f>
        <v>0</v>
      </c>
    </row>
    <row r="16" spans="1:32" ht="12.75">
      <c r="A16" t="s">
        <v>21</v>
      </c>
      <c r="B16" s="62">
        <f>'F35-39'!C10</f>
        <v>15</v>
      </c>
      <c r="C16" s="62">
        <f>'F35-39'!D10</f>
        <v>18</v>
      </c>
      <c r="D16" s="62">
        <v>32</v>
      </c>
      <c r="E16" s="62">
        <f>LOOKUP(10*E$2,'F35-39'!H2:H24,'F35-39'!G2:G24)</f>
        <v>13</v>
      </c>
      <c r="F16" s="62">
        <f>LOOKUP(10*F$2,'F35-39'!J2:J24,'F35-39'!I2:I24)</f>
        <v>25</v>
      </c>
      <c r="G16" s="64">
        <f>'F35-39'!C5</f>
        <v>12</v>
      </c>
      <c r="H16" s="64">
        <f>'F35-39'!D5</f>
        <v>54</v>
      </c>
      <c r="I16" s="64">
        <v>30</v>
      </c>
      <c r="J16" s="64">
        <f>LOOKUP(10*J$2,'F35-39'!H2:H24,'F35-39'!G2:G24)</f>
        <v>26</v>
      </c>
      <c r="K16" s="64">
        <f>LOOKUP(10*K$2,'F35-39'!J2:J24,'F35-39'!I2:I24)</f>
        <v>37</v>
      </c>
      <c r="L16" s="70">
        <f>'F35-39'!C3</f>
        <v>11</v>
      </c>
      <c r="M16" s="70">
        <f>'F35-39'!D3</f>
        <v>54</v>
      </c>
      <c r="N16" s="70">
        <v>29</v>
      </c>
      <c r="O16" s="71">
        <f>LOOKUP(10,'F35-39'!$H$2:$H$24,'F35-39'!$G$2:$G$24)</f>
        <v>30</v>
      </c>
      <c r="P16" s="71">
        <f>LOOKUP(10,'F35-39'!$J$2:$J$24,'F35-39'!$I$2:$I$24)</f>
        <v>40</v>
      </c>
      <c r="R16" s="62">
        <f>IF(Boxes!$A$3=2,IF(Boxes!$B$3&lt;40,IF(Boxes!$B$3&gt;34,B16,0),0),0)</f>
        <v>0</v>
      </c>
      <c r="S16" s="62">
        <f>IF(Boxes!$A$3=2,IF(Boxes!$B$3&lt;40,IF(Boxes!$B$3&gt;34,C16,0),0),0)</f>
        <v>0</v>
      </c>
      <c r="T16" s="62">
        <f>IF(Boxes!$A$3=2,IF(Boxes!$B$3&lt;40,IF(Boxes!$B$3&gt;34,D16,0),0),0)</f>
        <v>0</v>
      </c>
      <c r="U16" s="62">
        <f>IF(Boxes!$A$3=2,IF(Boxes!$B$3&lt;40,IF(Boxes!$B$3&gt;34,E16,0),0),0)</f>
        <v>0</v>
      </c>
      <c r="V16" s="62">
        <f>IF(Boxes!$A$3=2,IF(Boxes!$B$3&lt;40,IF(Boxes!$B$3&gt;34,F16,0),0),0)</f>
        <v>0</v>
      </c>
      <c r="W16" s="64">
        <f>IF(Boxes!$A$3=2,IF(Boxes!$B$3&lt;40,IF(Boxes!$B$3&gt;34,G16,0),0),0)</f>
        <v>0</v>
      </c>
      <c r="X16" s="64">
        <f>IF(Boxes!$A$3=2,IF(Boxes!$B$3&lt;40,IF(Boxes!$B$3&gt;34,H16,0),0),0)</f>
        <v>0</v>
      </c>
      <c r="Y16" s="64">
        <f>IF(Boxes!$A$3=2,IF(Boxes!$B$3&lt;40,IF(Boxes!$B$3&gt;34,I16,0),0),0)</f>
        <v>0</v>
      </c>
      <c r="Z16" s="64">
        <f>IF(Boxes!$A$3=2,IF(Boxes!$B$3&lt;40,IF(Boxes!$B$3&gt;34,J16,0),0),0)</f>
        <v>0</v>
      </c>
      <c r="AA16" s="64">
        <f>IF(Boxes!$A$3=2,IF(Boxes!$B$3&lt;40,IF(Boxes!$B$3&gt;34,K16,0),0),0)</f>
        <v>0</v>
      </c>
      <c r="AB16" s="71">
        <f>IF(Boxes!$A$3=2,IF(Boxes!$B$3&lt;40,IF(Boxes!$B$3&gt;34,L16,0),0),0)</f>
        <v>0</v>
      </c>
      <c r="AC16" s="71">
        <f>IF(Boxes!$A$3=2,IF(Boxes!$B$3&lt;40,IF(Boxes!$B$3&gt;34,M16,0),0),0)</f>
        <v>0</v>
      </c>
      <c r="AD16" s="71">
        <f>IF(Boxes!$A$3=2,IF(Boxes!$B$3&lt;40,IF(Boxes!$B$3&gt;34,N16,0),0),0)</f>
        <v>0</v>
      </c>
      <c r="AE16" s="71">
        <f>IF(Boxes!$A$3=2,IF(Boxes!$B$3&lt;40,IF(Boxes!$B$3&gt;34,O16,0),0),0)</f>
        <v>0</v>
      </c>
      <c r="AF16" s="71">
        <f>IF(Boxes!$A$3=2,IF(Boxes!$B$3&lt;40,IF(Boxes!$B$3&gt;34,P16,0),0),0)</f>
        <v>0</v>
      </c>
    </row>
    <row r="17" spans="1:32" ht="12.75">
      <c r="A17" t="s">
        <v>22</v>
      </c>
      <c r="B17" s="62">
        <f>'F40-44'!C10</f>
        <v>16</v>
      </c>
      <c r="C17" s="62">
        <f>'F40-44'!D10</f>
        <v>54</v>
      </c>
      <c r="D17" s="62">
        <v>32</v>
      </c>
      <c r="E17" s="62">
        <f>LOOKUP(10*E$2,'F40-44'!H2:H24,'F40-44'!G2:G24)</f>
        <v>11</v>
      </c>
      <c r="F17" s="62">
        <f>LOOKUP(10*F$2,'F40-44'!J2:J24,'F40-44'!I2:I24)</f>
        <v>22</v>
      </c>
      <c r="G17" s="64">
        <f>'F40-44'!C5</f>
        <v>13</v>
      </c>
      <c r="H17" s="64">
        <f>'F40-44'!D5</f>
        <v>12</v>
      </c>
      <c r="I17" s="64">
        <v>30</v>
      </c>
      <c r="J17" s="64">
        <f>LOOKUP(10*J$2,'F40-44'!H2:H24,'F40-44'!G2:G24)</f>
        <v>18</v>
      </c>
      <c r="K17" s="64">
        <f>LOOKUP(10*K$2,'F40-44'!J2:J24,'F40-44'!I2:I24)</f>
        <v>34</v>
      </c>
      <c r="L17" s="70">
        <f>'F40-44'!C3</f>
        <v>12</v>
      </c>
      <c r="M17" s="70">
        <f>'F40-44'!D3</f>
        <v>30</v>
      </c>
      <c r="N17" s="70">
        <v>29</v>
      </c>
      <c r="O17" s="71">
        <f>LOOKUP(10,'F40-44'!$H$2:$H$24,'F40-44'!$G$2:$G$24)</f>
        <v>20</v>
      </c>
      <c r="P17" s="71">
        <f>LOOKUP(10,'F40-44'!$J$2:$J$24,'F40-44'!$I$2:$I$24)</f>
        <v>38</v>
      </c>
      <c r="R17" s="62">
        <f>IF(Boxes!$A$3=2,IF(Boxes!$B$3&lt;45,IF(Boxes!$B$3&gt;39,B17,0),0),0)</f>
        <v>0</v>
      </c>
      <c r="S17" s="62">
        <f>IF(Boxes!$A$3=2,IF(Boxes!$B$3&lt;45,IF(Boxes!$B$3&gt;39,C17,0),0),0)</f>
        <v>0</v>
      </c>
      <c r="T17" s="62">
        <f>IF(Boxes!$A$3=2,IF(Boxes!$B$3&lt;45,IF(Boxes!$B$3&gt;39,D17,0),0),0)</f>
        <v>0</v>
      </c>
      <c r="U17" s="62">
        <f>IF(Boxes!$A$3=2,IF(Boxes!$B$3&lt;45,IF(Boxes!$B$3&gt;39,E17,0),0),0)</f>
        <v>0</v>
      </c>
      <c r="V17" s="62">
        <f>IF(Boxes!$A$3=2,IF(Boxes!$B$3&lt;45,IF(Boxes!$B$3&gt;39,F17,0),0),0)</f>
        <v>0</v>
      </c>
      <c r="W17" s="64">
        <f>IF(Boxes!$A$3=2,IF(Boxes!$B$3&lt;45,IF(Boxes!$B$3&gt;39,G17,0),0),0)</f>
        <v>0</v>
      </c>
      <c r="X17" s="64">
        <f>IF(Boxes!$A$3=2,IF(Boxes!$B$3&lt;45,IF(Boxes!$B$3&gt;39,H17,0),0),0)</f>
        <v>0</v>
      </c>
      <c r="Y17" s="64">
        <f>IF(Boxes!$A$3=2,IF(Boxes!$B$3&lt;45,IF(Boxes!$B$3&gt;39,I17,0),0),0)</f>
        <v>0</v>
      </c>
      <c r="Z17" s="64">
        <f>IF(Boxes!$A$3=2,IF(Boxes!$B$3&lt;45,IF(Boxes!$B$3&gt;39,J17,0),0),0)</f>
        <v>0</v>
      </c>
      <c r="AA17" s="64">
        <f>IF(Boxes!$A$3=2,IF(Boxes!$B$3&lt;45,IF(Boxes!$B$3&gt;39,K17,0),0),0)</f>
        <v>0</v>
      </c>
      <c r="AB17" s="71">
        <f>IF(Boxes!$A$3=2,IF(Boxes!$B$3&lt;45,IF(Boxes!$B$3&gt;39,L17,0),0),0)</f>
        <v>0</v>
      </c>
      <c r="AC17" s="71">
        <f>IF(Boxes!$A$3=2,IF(Boxes!$B$3&lt;45,IF(Boxes!$B$3&gt;39,M17,0),0),0)</f>
        <v>0</v>
      </c>
      <c r="AD17" s="71">
        <f>IF(Boxes!$A$3=2,IF(Boxes!$B$3&lt;45,IF(Boxes!$B$3&gt;39,N17,0),0),0)</f>
        <v>0</v>
      </c>
      <c r="AE17" s="71">
        <f>IF(Boxes!$A$3=2,IF(Boxes!$B$3&lt;45,IF(Boxes!$B$3&gt;39,O17,0),0),0)</f>
        <v>0</v>
      </c>
      <c r="AF17" s="71">
        <f>IF(Boxes!$A$3=2,IF(Boxes!$B$3&lt;45,IF(Boxes!$B$3&gt;39,P17,0),0),0)</f>
        <v>0</v>
      </c>
    </row>
    <row r="18" spans="1:32" ht="12.75">
      <c r="A18" t="s">
        <v>23</v>
      </c>
      <c r="B18" s="62">
        <f>'F45-49'!C10</f>
        <v>16</v>
      </c>
      <c r="C18" s="62">
        <f>'F45-49'!D10</f>
        <v>54</v>
      </c>
      <c r="D18" s="62">
        <v>32</v>
      </c>
      <c r="E18" s="62">
        <f>LOOKUP(10*E$2,'F45-49'!H2:H24,'F45-49'!G2:G24)</f>
        <v>9</v>
      </c>
      <c r="F18" s="62">
        <f>LOOKUP(10*F$2,'F45-49'!J2:J24,'F45-49'!I2:I24)</f>
        <v>20</v>
      </c>
      <c r="G18" s="64">
        <f>'F45-49'!C5</f>
        <v>13</v>
      </c>
      <c r="H18" s="64">
        <f>'F45-49'!D5</f>
        <v>12</v>
      </c>
      <c r="I18" s="64">
        <v>30</v>
      </c>
      <c r="J18" s="64">
        <f>LOOKUP(10*J$2,'F45-49'!H2:H24,'F45-49'!G2:G24)</f>
        <v>16</v>
      </c>
      <c r="K18" s="64">
        <f>LOOKUP(10*K$2,'F45-49'!J2:J24,'F45-49'!I2:I24)</f>
        <v>32</v>
      </c>
      <c r="L18" s="70">
        <f>'F45-49'!C3</f>
        <v>12</v>
      </c>
      <c r="M18" s="70">
        <f>'F45-49'!D3</f>
        <v>30</v>
      </c>
      <c r="N18" s="70">
        <v>29</v>
      </c>
      <c r="O18" s="71">
        <f>LOOKUP(10,'F45-49'!$H$2:$H$24,'F45-49'!$G$2:$G$24)</f>
        <v>18</v>
      </c>
      <c r="P18" s="71">
        <f>LOOKUP(10,'F45-49'!$J$2:$J$24,'F45-49'!$I$2:$I$24)</f>
        <v>34</v>
      </c>
      <c r="R18" s="62">
        <f>IF(Boxes!$A$3=2,IF(Boxes!$B$3&lt;50,IF(Boxes!$B$3&gt;44,B18,0),0),0)</f>
        <v>0</v>
      </c>
      <c r="S18" s="62">
        <f>IF(Boxes!$A$3=2,IF(Boxes!$B$3&lt;50,IF(Boxes!$B$3&gt;44,C18,0),0),0)</f>
        <v>0</v>
      </c>
      <c r="T18" s="62">
        <f>IF(Boxes!$A$3=2,IF(Boxes!$B$3&lt;50,IF(Boxes!$B$3&gt;44,D18,0),0),0)</f>
        <v>0</v>
      </c>
      <c r="U18" s="62">
        <f>IF(Boxes!$A$3=2,IF(Boxes!$B$3&lt;50,IF(Boxes!$B$3&gt;44,E18,0),0),0)</f>
        <v>0</v>
      </c>
      <c r="V18" s="62">
        <f>IF(Boxes!$A$3=2,IF(Boxes!$B$3&lt;50,IF(Boxes!$B$3&gt;44,F18,0),0),0)</f>
        <v>0</v>
      </c>
      <c r="W18" s="64">
        <f>IF(Boxes!$A$3=2,IF(Boxes!$B$3&lt;50,IF(Boxes!$B$3&gt;44,G18,0),0),0)</f>
        <v>0</v>
      </c>
      <c r="X18" s="64">
        <f>IF(Boxes!$A$3=2,IF(Boxes!$B$3&lt;50,IF(Boxes!$B$3&gt;44,H18,0),0),0)</f>
        <v>0</v>
      </c>
      <c r="Y18" s="64">
        <f>IF(Boxes!$A$3=2,IF(Boxes!$B$3&lt;50,IF(Boxes!$B$3&gt;44,I18,0),0),0)</f>
        <v>0</v>
      </c>
      <c r="Z18" s="64">
        <f>IF(Boxes!$A$3=2,IF(Boxes!$B$3&lt;50,IF(Boxes!$B$3&gt;44,J18,0),0),0)</f>
        <v>0</v>
      </c>
      <c r="AA18" s="64">
        <f>IF(Boxes!$A$3=2,IF(Boxes!$B$3&lt;50,IF(Boxes!$B$3&gt;44,K18,0),0),0)</f>
        <v>0</v>
      </c>
      <c r="AB18" s="71">
        <f>IF(Boxes!$A$3=2,IF(Boxes!$B$3&lt;50,IF(Boxes!$B$3&gt;44,L18,0),0),0)</f>
        <v>0</v>
      </c>
      <c r="AC18" s="71">
        <f>IF(Boxes!$A$3=2,IF(Boxes!$B$3&lt;50,IF(Boxes!$B$3&gt;44,M18,0),0),0)</f>
        <v>0</v>
      </c>
      <c r="AD18" s="71">
        <f>IF(Boxes!$A$3=2,IF(Boxes!$B$3&lt;50,IF(Boxes!$B$3&gt;44,N18,0),0),0)</f>
        <v>0</v>
      </c>
      <c r="AE18" s="71">
        <f>IF(Boxes!$A$3=2,IF(Boxes!$B$3&lt;50,IF(Boxes!$B$3&gt;44,O18,0),0),0)</f>
        <v>0</v>
      </c>
      <c r="AF18" s="71">
        <f>IF(Boxes!$A$3=2,IF(Boxes!$B$3&lt;50,IF(Boxes!$B$3&gt;44,P18,0),0),0)</f>
        <v>0</v>
      </c>
    </row>
    <row r="19" spans="1:32" ht="12.75">
      <c r="A19" t="s">
        <v>24</v>
      </c>
      <c r="B19" s="62">
        <f>'F50-54'!C10</f>
        <v>18</v>
      </c>
      <c r="C19" s="62">
        <f>'F50-54'!D10</f>
        <v>54</v>
      </c>
      <c r="D19" s="62">
        <v>32</v>
      </c>
      <c r="E19" s="62">
        <f>LOOKUP(10*E$2,'F50-54'!H2:H24,'F50-54'!G2:G24)</f>
        <v>8</v>
      </c>
      <c r="F19" s="62">
        <f>LOOKUP(10*F$2,'F50-54'!J2:J24,'F50-54'!I2:I24)</f>
        <v>17</v>
      </c>
      <c r="G19" s="64">
        <f>'F50-54'!C5</f>
        <v>15</v>
      </c>
      <c r="H19" s="64">
        <f>'F50-54'!D5</f>
        <v>18</v>
      </c>
      <c r="I19" s="64">
        <v>30</v>
      </c>
      <c r="J19" s="64">
        <f>LOOKUP(10*J$2,'F50-54'!H2:H24,'F50-54'!G2:G24)</f>
        <v>14</v>
      </c>
      <c r="K19" s="64">
        <f>LOOKUP(10*K$2,'F50-54'!J2:J24,'F50-54'!I2:I24)</f>
        <v>29</v>
      </c>
      <c r="L19" s="70">
        <f>'F50-54'!C3</f>
        <v>14</v>
      </c>
      <c r="M19" s="70">
        <f>'F50-54'!D3</f>
        <v>24</v>
      </c>
      <c r="N19" s="70">
        <v>29</v>
      </c>
      <c r="O19" s="71">
        <f>LOOKUP(10,'F50-54'!$H$2:$H$24,'F50-54'!$G$2:$G$24)</f>
        <v>16</v>
      </c>
      <c r="P19" s="71">
        <f>LOOKUP(10,'F50-54'!$J$2:$J$24,'F50-54'!$I$2:$I$24)</f>
        <v>30</v>
      </c>
      <c r="R19" s="62">
        <f>IF(Boxes!$A$3=2,IF(Boxes!$B$3&lt;55,IF(Boxes!$B$3&gt;49,B19,0),0),0)</f>
        <v>0</v>
      </c>
      <c r="S19" s="62">
        <f>IF(Boxes!$A$3=2,IF(Boxes!$B$3&lt;55,IF(Boxes!$B$3&gt;49,C19,0),0),0)</f>
        <v>0</v>
      </c>
      <c r="T19" s="62">
        <f>IF(Boxes!$A$3=2,IF(Boxes!$B$3&lt;55,IF(Boxes!$B$3&gt;49,D19,0),0),0)</f>
        <v>0</v>
      </c>
      <c r="U19" s="62">
        <f>IF(Boxes!$A$3=2,IF(Boxes!$B$3&lt;55,IF(Boxes!$B$3&gt;49,E19,0),0),0)</f>
        <v>0</v>
      </c>
      <c r="V19" s="62">
        <f>IF(Boxes!$A$3=2,IF(Boxes!$B$3&lt;55,IF(Boxes!$B$3&gt;49,F19,0),0),0)</f>
        <v>0</v>
      </c>
      <c r="W19" s="64">
        <f>IF(Boxes!$A$3=2,IF(Boxes!$B$3&lt;55,IF(Boxes!$B$3&gt;49,G19,0),0),0)</f>
        <v>0</v>
      </c>
      <c r="X19" s="64">
        <f>IF(Boxes!$A$3=2,IF(Boxes!$B$3&lt;55,IF(Boxes!$B$3&gt;49,H19,0),0),0)</f>
        <v>0</v>
      </c>
      <c r="Y19" s="64">
        <f>IF(Boxes!$A$3=2,IF(Boxes!$B$3&lt;55,IF(Boxes!$B$3&gt;49,I19,0),0),0)</f>
        <v>0</v>
      </c>
      <c r="Z19" s="64">
        <f>IF(Boxes!$A$3=2,IF(Boxes!$B$3&lt;55,IF(Boxes!$B$3&gt;49,J19,0),0),0)</f>
        <v>0</v>
      </c>
      <c r="AA19" s="64">
        <f>IF(Boxes!$A$3=2,IF(Boxes!$B$3&lt;55,IF(Boxes!$B$3&gt;49,K19,0),0),0)</f>
        <v>0</v>
      </c>
      <c r="AB19" s="71">
        <f>IF(Boxes!$A$3=2,IF(Boxes!$B$3&lt;55,IF(Boxes!$B$3&gt;49,L19,0),0),0)</f>
        <v>0</v>
      </c>
      <c r="AC19" s="71">
        <f>IF(Boxes!$A$3=2,IF(Boxes!$B$3&lt;55,IF(Boxes!$B$3&gt;49,M19,0),0),0)</f>
        <v>0</v>
      </c>
      <c r="AD19" s="71">
        <f>IF(Boxes!$A$3=2,IF(Boxes!$B$3&lt;55,IF(Boxes!$B$3&gt;49,N19,0),0),0)</f>
        <v>0</v>
      </c>
      <c r="AE19" s="71">
        <f>IF(Boxes!$A$3=2,IF(Boxes!$B$3&lt;55,IF(Boxes!$B$3&gt;49,O19,0),0),0)</f>
        <v>0</v>
      </c>
      <c r="AF19" s="71">
        <f>IF(Boxes!$A$3=2,IF(Boxes!$B$3&lt;55,IF(Boxes!$B$3&gt;49,P19,0),0),0)</f>
        <v>0</v>
      </c>
    </row>
    <row r="20" spans="1:32" ht="12.75">
      <c r="A20" t="s">
        <v>25</v>
      </c>
      <c r="B20" s="62">
        <f>'F55+'!C10</f>
        <v>18</v>
      </c>
      <c r="C20" s="62">
        <f>'F55+'!D10</f>
        <v>54</v>
      </c>
      <c r="D20" s="62">
        <v>32</v>
      </c>
      <c r="E20" s="62">
        <f>LOOKUP(10*E$2,'F55+'!H2:H24,'F55+'!G2:G24)</f>
        <v>7</v>
      </c>
      <c r="F20" s="62">
        <f>LOOKUP(10*F$2,'F55+'!J2:J24,'F55+'!I2:I24)</f>
        <v>14</v>
      </c>
      <c r="G20" s="64">
        <f>'F55+'!C5</f>
        <v>15</v>
      </c>
      <c r="H20" s="64">
        <f>'F55+'!D5</f>
        <v>18</v>
      </c>
      <c r="I20" s="64">
        <v>30</v>
      </c>
      <c r="J20" s="64">
        <f>LOOKUP(10*J$2,'F55+'!H2:H24,'F55+'!G2:G24)</f>
        <v>12</v>
      </c>
      <c r="K20" s="64">
        <f>LOOKUP(10*K$2,'F55+'!J2:J24,'F55+'!I2:I24)</f>
        <v>25</v>
      </c>
      <c r="L20" s="70">
        <f>'F55+'!C3</f>
        <v>14</v>
      </c>
      <c r="M20" s="70">
        <f>'F55+'!D3</f>
        <v>24</v>
      </c>
      <c r="N20" s="70">
        <v>29</v>
      </c>
      <c r="O20" s="71">
        <f>LOOKUP(10,'F55+'!$H$2:$H$24,'F55+'!$G$2:$G$24)</f>
        <v>14</v>
      </c>
      <c r="P20" s="71">
        <f>LOOKUP(10,'F55+'!$J$2:$J$24,'F55+'!$I$2:$I$24)</f>
        <v>27</v>
      </c>
      <c r="R20" s="62">
        <f>IF(Boxes!$A$3=2,IF(Boxes!$B$3&gt;54,B20,0),0)</f>
        <v>0</v>
      </c>
      <c r="S20" s="62">
        <f>IF(Boxes!$A$3=2,IF(Boxes!$B$3&gt;54,C20,0),0)</f>
        <v>0</v>
      </c>
      <c r="T20" s="62">
        <f>IF(Boxes!$A$3=2,IF(Boxes!$B$3&gt;54,D20,0),0)</f>
        <v>0</v>
      </c>
      <c r="U20" s="62">
        <f>IF(Boxes!$A$3=2,IF(Boxes!$B$3&gt;54,E20,0),0)</f>
        <v>0</v>
      </c>
      <c r="V20" s="62">
        <f>IF(Boxes!$A$3=2,IF(Boxes!$B$3&gt;54,F20,0),0)</f>
        <v>0</v>
      </c>
      <c r="W20" s="64">
        <f>IF(Boxes!$A$3=2,IF(Boxes!$B$3&gt;54,G20,0),0)</f>
        <v>0</v>
      </c>
      <c r="X20" s="64">
        <f>IF(Boxes!$A$3=2,IF(Boxes!$B$3&gt;54,H20,0),0)</f>
        <v>0</v>
      </c>
      <c r="Y20" s="64">
        <f>IF(Boxes!$A$3=2,IF(Boxes!$B$3&gt;54,I20,0),0)</f>
        <v>0</v>
      </c>
      <c r="Z20" s="64">
        <f>IF(Boxes!$A$3=2,IF(Boxes!$B$3&gt;54,J20,0),0)</f>
        <v>0</v>
      </c>
      <c r="AA20" s="64">
        <f>IF(Boxes!$A$3=2,IF(Boxes!$B$3&gt;54,K20,0),0)</f>
        <v>0</v>
      </c>
      <c r="AB20" s="71">
        <f>IF(Boxes!$A$3=2,IF(Boxes!$B$3&gt;54,L20,0),0)</f>
        <v>0</v>
      </c>
      <c r="AC20" s="71">
        <f>IF(Boxes!$A$3=2,IF(Boxes!$B$3&gt;54,M20,0),0)</f>
        <v>0</v>
      </c>
      <c r="AD20" s="71">
        <f>IF(Boxes!$A$3=2,IF(Boxes!$B$3&gt;54,N20,0),0)</f>
        <v>0</v>
      </c>
      <c r="AE20" s="71">
        <f>IF(Boxes!$A$3=2,IF(Boxes!$B$3&gt;54,O20,0),0)</f>
        <v>0</v>
      </c>
      <c r="AF20" s="71">
        <f>IF(Boxes!$A$3=2,IF(Boxes!$B$3&gt;54,P20,0),0)</f>
        <v>0</v>
      </c>
    </row>
    <row r="21" spans="18:32" ht="12.75">
      <c r="R21">
        <f>SUM(R4:R20)</f>
        <v>12</v>
      </c>
      <c r="S21">
        <f aca="true" t="shared" si="0" ref="S21:AA21">SUM(S4:S20)</f>
        <v>54</v>
      </c>
      <c r="T21">
        <f t="shared" si="0"/>
        <v>35</v>
      </c>
      <c r="U21">
        <f t="shared" si="0"/>
        <v>27</v>
      </c>
      <c r="V21">
        <f t="shared" si="0"/>
        <v>36</v>
      </c>
      <c r="W21">
        <f t="shared" si="0"/>
        <v>10</v>
      </c>
      <c r="X21">
        <f t="shared" si="0"/>
        <v>24</v>
      </c>
      <c r="Y21">
        <f t="shared" si="0"/>
        <v>33</v>
      </c>
      <c r="Z21">
        <f t="shared" si="0"/>
        <v>46</v>
      </c>
      <c r="AA21">
        <f t="shared" si="0"/>
        <v>48</v>
      </c>
      <c r="AB21" s="13">
        <f>SUM(AB4:AB20)</f>
        <v>9</v>
      </c>
      <c r="AC21" s="13">
        <f>SUM(AC4:AC20)</f>
        <v>48</v>
      </c>
      <c r="AD21" s="13">
        <f>SUM(AD4:AD20)</f>
        <v>32</v>
      </c>
      <c r="AE21" s="13">
        <f>SUM(AE4:AE20)</f>
        <v>52</v>
      </c>
      <c r="AF21" s="13">
        <f>SUM(AF4:AF20)</f>
        <v>51</v>
      </c>
    </row>
    <row r="22" spans="18:32" ht="12.75">
      <c r="R22" s="61" t="s">
        <v>0</v>
      </c>
      <c r="S22" s="61" t="s">
        <v>55</v>
      </c>
      <c r="T22" s="61" t="s">
        <v>27</v>
      </c>
      <c r="U22" s="61" t="s">
        <v>59</v>
      </c>
      <c r="V22" s="61" t="s">
        <v>60</v>
      </c>
      <c r="W22" s="63" t="s">
        <v>0</v>
      </c>
      <c r="X22" s="63" t="s">
        <v>55</v>
      </c>
      <c r="Y22" s="63" t="s">
        <v>27</v>
      </c>
      <c r="Z22" s="63" t="s">
        <v>59</v>
      </c>
      <c r="AA22" s="63" t="s">
        <v>60</v>
      </c>
      <c r="AB22" s="72" t="s">
        <v>0</v>
      </c>
      <c r="AC22" s="72" t="s">
        <v>55</v>
      </c>
      <c r="AD22" s="72" t="s">
        <v>27</v>
      </c>
      <c r="AE22" s="72" t="s">
        <v>59</v>
      </c>
      <c r="AF22" s="72" t="s">
        <v>60</v>
      </c>
    </row>
  </sheetData>
  <sheetProtection/>
  <mergeCells count="6">
    <mergeCell ref="AB1:AF1"/>
    <mergeCell ref="B1:F1"/>
    <mergeCell ref="G1:K1"/>
    <mergeCell ref="R1:V1"/>
    <mergeCell ref="W1:AA1"/>
    <mergeCell ref="L1:P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2:E60"/>
  <sheetViews>
    <sheetView workbookViewId="0" topLeftCell="A1">
      <selection activeCell="I32" sqref="I32"/>
    </sheetView>
  </sheetViews>
  <sheetFormatPr defaultColWidth="9.140625" defaultRowHeight="12.75"/>
  <cols>
    <col min="1" max="2" width="6.7109375" style="8" bestFit="1" customWidth="1"/>
    <col min="3" max="3" width="3.57421875" style="0" customWidth="1"/>
    <col min="4" max="4" width="6.7109375" style="6" bestFit="1" customWidth="1"/>
    <col min="5" max="5" width="6.7109375" style="7" bestFit="1" customWidth="1"/>
  </cols>
  <sheetData>
    <row r="2" spans="1:5" ht="12.75">
      <c r="A2" s="223" t="s">
        <v>63</v>
      </c>
      <c r="B2" s="223"/>
      <c r="D2" s="224" t="s">
        <v>64</v>
      </c>
      <c r="E2" s="224"/>
    </row>
    <row r="3" spans="1:5" ht="12.75">
      <c r="A3" s="17">
        <v>22</v>
      </c>
      <c r="B3" s="17">
        <v>30</v>
      </c>
      <c r="D3" s="17">
        <v>22</v>
      </c>
      <c r="E3" s="17">
        <v>30</v>
      </c>
    </row>
    <row r="4" spans="1:5" ht="12.75">
      <c r="A4" s="17">
        <v>22.5</v>
      </c>
      <c r="B4" s="17">
        <v>30</v>
      </c>
      <c r="D4" s="17">
        <v>22.5</v>
      </c>
      <c r="E4" s="17">
        <v>30</v>
      </c>
    </row>
    <row r="5" spans="1:5" ht="12.75">
      <c r="A5" s="17">
        <v>23</v>
      </c>
      <c r="B5" s="17">
        <v>30</v>
      </c>
      <c r="D5" s="17">
        <v>23</v>
      </c>
      <c r="E5" s="17">
        <v>30</v>
      </c>
    </row>
    <row r="6" spans="1:5" ht="12.75">
      <c r="A6" s="17">
        <v>23.5</v>
      </c>
      <c r="B6" s="17">
        <v>30</v>
      </c>
      <c r="D6" s="17">
        <v>23.5</v>
      </c>
      <c r="E6" s="17">
        <v>30</v>
      </c>
    </row>
    <row r="7" spans="1:5" ht="12.75">
      <c r="A7" s="17">
        <v>24</v>
      </c>
      <c r="B7" s="17">
        <v>30</v>
      </c>
      <c r="D7" s="17">
        <v>24</v>
      </c>
      <c r="E7" s="17">
        <v>30</v>
      </c>
    </row>
    <row r="8" spans="1:5" ht="12.75">
      <c r="A8" s="17">
        <v>24.5</v>
      </c>
      <c r="B8" s="17">
        <v>30</v>
      </c>
      <c r="D8" s="17">
        <v>24.5</v>
      </c>
      <c r="E8" s="17">
        <v>30</v>
      </c>
    </row>
    <row r="9" spans="1:5" ht="12.75">
      <c r="A9" s="17">
        <v>25</v>
      </c>
      <c r="B9" s="17">
        <v>30</v>
      </c>
      <c r="D9" s="17">
        <v>25</v>
      </c>
      <c r="E9" s="17">
        <v>30</v>
      </c>
    </row>
    <row r="10" spans="1:5" ht="12.75">
      <c r="A10" s="17">
        <v>25.5</v>
      </c>
      <c r="B10" s="17">
        <v>30</v>
      </c>
      <c r="D10" s="17">
        <v>25.5</v>
      </c>
      <c r="E10" s="17">
        <v>30</v>
      </c>
    </row>
    <row r="11" spans="1:5" ht="12.75">
      <c r="A11" s="17">
        <v>26</v>
      </c>
      <c r="B11" s="17">
        <v>30</v>
      </c>
      <c r="D11" s="17">
        <v>26</v>
      </c>
      <c r="E11" s="17">
        <v>30</v>
      </c>
    </row>
    <row r="12" spans="1:5" ht="12.75">
      <c r="A12" s="17">
        <v>26.5</v>
      </c>
      <c r="B12" s="17">
        <v>30</v>
      </c>
      <c r="D12" s="17">
        <v>26.5</v>
      </c>
      <c r="E12" s="17">
        <v>30</v>
      </c>
    </row>
    <row r="13" spans="1:5" ht="12.75">
      <c r="A13" s="17">
        <v>27</v>
      </c>
      <c r="B13" s="17">
        <v>30</v>
      </c>
      <c r="D13" s="17">
        <v>27</v>
      </c>
      <c r="E13" s="17">
        <v>30</v>
      </c>
    </row>
    <row r="14" spans="1:5" ht="12.75">
      <c r="A14" s="17">
        <v>27.5</v>
      </c>
      <c r="B14" s="17">
        <v>30</v>
      </c>
      <c r="D14" s="17">
        <v>27.5</v>
      </c>
      <c r="E14" s="17">
        <v>30</v>
      </c>
    </row>
    <row r="15" spans="1:5" ht="12.75">
      <c r="A15" s="17">
        <v>28</v>
      </c>
      <c r="B15" s="17">
        <v>30</v>
      </c>
      <c r="D15" s="17">
        <v>28</v>
      </c>
      <c r="E15" s="17">
        <v>30</v>
      </c>
    </row>
    <row r="16" spans="1:5" ht="12.75">
      <c r="A16" s="17">
        <v>28.5</v>
      </c>
      <c r="B16" s="17">
        <v>30</v>
      </c>
      <c r="D16" s="17">
        <v>28.5</v>
      </c>
      <c r="E16" s="17">
        <v>30</v>
      </c>
    </row>
    <row r="17" spans="1:5" ht="12.75">
      <c r="A17" s="17">
        <v>29</v>
      </c>
      <c r="B17" s="17">
        <v>30</v>
      </c>
      <c r="D17" s="17">
        <v>29</v>
      </c>
      <c r="E17" s="17">
        <v>30</v>
      </c>
    </row>
    <row r="18" spans="1:5" ht="12.75">
      <c r="A18" s="17">
        <v>29.5</v>
      </c>
      <c r="B18" s="17">
        <v>30</v>
      </c>
      <c r="D18" s="17">
        <v>29.5</v>
      </c>
      <c r="E18" s="17">
        <v>28.75</v>
      </c>
    </row>
    <row r="19" spans="1:5" ht="12.75">
      <c r="A19" s="17">
        <v>30</v>
      </c>
      <c r="B19" s="17">
        <v>30</v>
      </c>
      <c r="D19" s="17">
        <v>30</v>
      </c>
      <c r="E19" s="17">
        <v>27.5</v>
      </c>
    </row>
    <row r="20" spans="1:5" ht="12.75">
      <c r="A20" s="17">
        <v>30.5</v>
      </c>
      <c r="B20" s="17">
        <v>30</v>
      </c>
      <c r="D20" s="17">
        <v>30.5</v>
      </c>
      <c r="E20" s="17">
        <v>26.25</v>
      </c>
    </row>
    <row r="21" spans="1:5" ht="12.75">
      <c r="A21" s="17">
        <v>31</v>
      </c>
      <c r="B21" s="17">
        <v>30</v>
      </c>
      <c r="D21" s="17">
        <v>31</v>
      </c>
      <c r="E21" s="17">
        <v>25</v>
      </c>
    </row>
    <row r="22" spans="1:5" ht="12.75">
      <c r="A22" s="17">
        <v>31.5</v>
      </c>
      <c r="B22" s="17">
        <v>30</v>
      </c>
      <c r="D22" s="17">
        <v>31.5</v>
      </c>
      <c r="E22" s="17">
        <v>23.75</v>
      </c>
    </row>
    <row r="23" spans="1:5" ht="12.75">
      <c r="A23" s="17">
        <v>32</v>
      </c>
      <c r="B23" s="17">
        <v>30</v>
      </c>
      <c r="D23" s="17">
        <v>32</v>
      </c>
      <c r="E23" s="17">
        <v>22.5</v>
      </c>
    </row>
    <row r="24" spans="1:5" ht="12.75">
      <c r="A24" s="17">
        <v>32.5</v>
      </c>
      <c r="B24" s="17">
        <v>28.75</v>
      </c>
      <c r="D24" s="17">
        <v>32.5</v>
      </c>
      <c r="E24" s="17">
        <v>22.3</v>
      </c>
    </row>
    <row r="25" spans="1:5" ht="12.75">
      <c r="A25" s="17">
        <v>33</v>
      </c>
      <c r="B25" s="17">
        <v>27.5</v>
      </c>
      <c r="D25" s="17">
        <v>33</v>
      </c>
      <c r="E25" s="17">
        <v>22</v>
      </c>
    </row>
    <row r="26" spans="1:5" ht="12.75">
      <c r="A26" s="17">
        <v>33.5</v>
      </c>
      <c r="B26" s="17">
        <v>26.25</v>
      </c>
      <c r="D26" s="17">
        <v>33.5</v>
      </c>
      <c r="E26" s="17">
        <v>21.8</v>
      </c>
    </row>
    <row r="27" spans="1:5" ht="12.75">
      <c r="A27" s="17">
        <v>34</v>
      </c>
      <c r="B27" s="17">
        <v>25</v>
      </c>
      <c r="D27" s="17">
        <v>34</v>
      </c>
      <c r="E27" s="17">
        <v>21.5</v>
      </c>
    </row>
    <row r="28" spans="1:5" ht="12.75">
      <c r="A28" s="17">
        <v>34.5</v>
      </c>
      <c r="B28" s="17">
        <v>23.75</v>
      </c>
      <c r="D28" s="17">
        <v>34.5</v>
      </c>
      <c r="E28" s="17">
        <v>21.3</v>
      </c>
    </row>
    <row r="29" spans="1:5" ht="12.75">
      <c r="A29" s="17">
        <v>35</v>
      </c>
      <c r="B29" s="17">
        <v>22.5</v>
      </c>
      <c r="D29" s="17">
        <v>35</v>
      </c>
      <c r="E29" s="17">
        <v>21</v>
      </c>
    </row>
    <row r="30" spans="1:5" ht="12.75">
      <c r="A30" s="17">
        <v>35.5</v>
      </c>
      <c r="B30" s="17">
        <v>22.35</v>
      </c>
      <c r="D30" s="17">
        <v>35.5</v>
      </c>
      <c r="E30" s="17">
        <v>18</v>
      </c>
    </row>
    <row r="31" spans="1:5" ht="12.75">
      <c r="A31" s="17">
        <v>36</v>
      </c>
      <c r="B31" s="17">
        <v>22.2</v>
      </c>
      <c r="D31" s="17">
        <v>36</v>
      </c>
      <c r="E31" s="17">
        <v>15</v>
      </c>
    </row>
    <row r="32" spans="1:5" ht="12.75">
      <c r="A32" s="17">
        <v>36.5</v>
      </c>
      <c r="B32" s="17">
        <v>22.05</v>
      </c>
      <c r="D32" s="17">
        <v>36.5</v>
      </c>
      <c r="E32" s="17">
        <v>12</v>
      </c>
    </row>
    <row r="33" spans="1:5" ht="12.75">
      <c r="A33" s="17">
        <v>37</v>
      </c>
      <c r="B33" s="17">
        <v>21.9</v>
      </c>
      <c r="D33" s="17">
        <v>37</v>
      </c>
      <c r="E33" s="17">
        <v>9</v>
      </c>
    </row>
    <row r="34" spans="1:5" ht="12.75">
      <c r="A34" s="17">
        <v>37.5</v>
      </c>
      <c r="B34" s="17">
        <v>21.75</v>
      </c>
      <c r="D34" s="17">
        <v>37.5</v>
      </c>
      <c r="E34" s="17">
        <v>6</v>
      </c>
    </row>
    <row r="35" spans="1:5" ht="12.75">
      <c r="A35" s="17">
        <v>38</v>
      </c>
      <c r="B35" s="17">
        <v>21.6</v>
      </c>
      <c r="D35" s="17">
        <v>38</v>
      </c>
      <c r="E35" s="17">
        <v>3</v>
      </c>
    </row>
    <row r="36" spans="1:5" ht="12.75">
      <c r="A36" s="17">
        <v>38.5</v>
      </c>
      <c r="B36" s="17">
        <v>21.45</v>
      </c>
      <c r="D36" s="17">
        <v>38.5</v>
      </c>
      <c r="E36" s="17">
        <v>0</v>
      </c>
    </row>
    <row r="37" spans="1:5" ht="12.75">
      <c r="A37" s="17">
        <v>39</v>
      </c>
      <c r="B37" s="17">
        <v>21.3</v>
      </c>
      <c r="D37" s="17">
        <v>39</v>
      </c>
      <c r="E37" s="17">
        <v>0</v>
      </c>
    </row>
    <row r="38" spans="1:5" ht="12.75">
      <c r="A38" s="17">
        <v>39.5</v>
      </c>
      <c r="B38" s="17">
        <v>21.25</v>
      </c>
      <c r="D38" s="17">
        <v>39.5</v>
      </c>
      <c r="E38" s="17">
        <v>0</v>
      </c>
    </row>
    <row r="39" spans="1:5" ht="12.75">
      <c r="A39" s="17">
        <v>40</v>
      </c>
      <c r="B39" s="17">
        <v>21</v>
      </c>
      <c r="D39" s="17">
        <v>40</v>
      </c>
      <c r="E39" s="17">
        <v>0</v>
      </c>
    </row>
    <row r="40" spans="1:5" ht="12.75">
      <c r="A40" s="17">
        <v>40.5</v>
      </c>
      <c r="B40" s="17">
        <v>18</v>
      </c>
      <c r="D40" s="17">
        <v>40.5</v>
      </c>
      <c r="E40" s="17">
        <v>0</v>
      </c>
    </row>
    <row r="41" spans="1:5" ht="12.75">
      <c r="A41" s="17">
        <v>41</v>
      </c>
      <c r="B41" s="17">
        <v>15</v>
      </c>
      <c r="D41" s="17">
        <v>41</v>
      </c>
      <c r="E41" s="17">
        <v>0</v>
      </c>
    </row>
    <row r="42" spans="1:5" ht="12.75">
      <c r="A42" s="17">
        <v>41.5</v>
      </c>
      <c r="B42" s="17">
        <v>12</v>
      </c>
      <c r="D42" s="17">
        <v>41.5</v>
      </c>
      <c r="E42" s="17">
        <v>0</v>
      </c>
    </row>
    <row r="43" spans="1:5" ht="12.75">
      <c r="A43" s="17">
        <v>42</v>
      </c>
      <c r="B43" s="17">
        <v>9</v>
      </c>
      <c r="D43" s="17">
        <v>42</v>
      </c>
      <c r="E43" s="17">
        <v>0</v>
      </c>
    </row>
    <row r="44" spans="1:5" ht="12.75">
      <c r="A44" s="17">
        <v>42.5</v>
      </c>
      <c r="B44" s="17">
        <v>6</v>
      </c>
      <c r="D44" s="17">
        <v>42.5</v>
      </c>
      <c r="E44" s="17">
        <v>0</v>
      </c>
    </row>
    <row r="45" spans="1:5" ht="12.75">
      <c r="A45" s="17">
        <v>43</v>
      </c>
      <c r="B45" s="17">
        <v>3</v>
      </c>
      <c r="D45" s="17">
        <v>43</v>
      </c>
      <c r="E45" s="17">
        <v>0</v>
      </c>
    </row>
    <row r="46" spans="1:5" ht="12.75">
      <c r="A46" s="17">
        <v>43.5</v>
      </c>
      <c r="B46" s="17">
        <v>0</v>
      </c>
      <c r="D46" s="17">
        <v>43.5</v>
      </c>
      <c r="E46" s="17">
        <v>0</v>
      </c>
    </row>
    <row r="47" spans="1:5" ht="12.75">
      <c r="A47" s="17">
        <v>44</v>
      </c>
      <c r="B47" s="17">
        <v>0</v>
      </c>
      <c r="D47" s="17">
        <v>44</v>
      </c>
      <c r="E47" s="17">
        <v>0</v>
      </c>
    </row>
    <row r="48" spans="1:5" ht="12.75">
      <c r="A48" s="17">
        <v>44.5</v>
      </c>
      <c r="B48" s="17">
        <v>0</v>
      </c>
      <c r="D48" s="17">
        <v>44.5</v>
      </c>
      <c r="E48" s="17">
        <v>0</v>
      </c>
    </row>
    <row r="49" spans="1:5" ht="12.75">
      <c r="A49" s="17">
        <v>45</v>
      </c>
      <c r="B49" s="17">
        <v>0</v>
      </c>
      <c r="D49" s="17">
        <v>45</v>
      </c>
      <c r="E49" s="17">
        <v>0</v>
      </c>
    </row>
    <row r="50" spans="1:5" ht="12.75">
      <c r="A50" s="17">
        <v>45.5</v>
      </c>
      <c r="B50" s="17">
        <v>0</v>
      </c>
      <c r="D50" s="17">
        <v>45.5</v>
      </c>
      <c r="E50" s="17">
        <v>0</v>
      </c>
    </row>
    <row r="51" spans="1:5" ht="12.75">
      <c r="A51" s="17">
        <v>46</v>
      </c>
      <c r="B51" s="17">
        <v>0</v>
      </c>
      <c r="D51" s="17">
        <v>46</v>
      </c>
      <c r="E51" s="17">
        <v>0</v>
      </c>
    </row>
    <row r="52" spans="1:5" ht="12.75">
      <c r="A52" s="17">
        <v>46.5</v>
      </c>
      <c r="B52" s="17">
        <v>0</v>
      </c>
      <c r="D52" s="17">
        <v>46.5</v>
      </c>
      <c r="E52" s="17">
        <v>0</v>
      </c>
    </row>
    <row r="53" spans="1:5" ht="12.75">
      <c r="A53" s="17">
        <v>47</v>
      </c>
      <c r="B53" s="17">
        <v>0</v>
      </c>
      <c r="D53" s="17">
        <v>47</v>
      </c>
      <c r="E53" s="17">
        <v>0</v>
      </c>
    </row>
    <row r="54" spans="1:5" ht="12.75">
      <c r="A54" s="17">
        <v>47.5</v>
      </c>
      <c r="B54" s="17">
        <v>0</v>
      </c>
      <c r="D54" s="17">
        <v>47.5</v>
      </c>
      <c r="E54" s="17">
        <v>0</v>
      </c>
    </row>
    <row r="55" spans="1:5" ht="12.75">
      <c r="A55" s="17">
        <v>48</v>
      </c>
      <c r="B55" s="17">
        <v>0</v>
      </c>
      <c r="D55" s="17">
        <v>48</v>
      </c>
      <c r="E55" s="17">
        <v>0</v>
      </c>
    </row>
    <row r="56" spans="1:5" ht="12.75">
      <c r="A56" s="17">
        <v>48.5</v>
      </c>
      <c r="B56" s="17">
        <v>0</v>
      </c>
      <c r="D56" s="17">
        <v>48.5</v>
      </c>
      <c r="E56" s="17">
        <v>0</v>
      </c>
    </row>
    <row r="57" spans="1:5" ht="12.75">
      <c r="A57" s="17">
        <v>49</v>
      </c>
      <c r="B57" s="17">
        <v>0</v>
      </c>
      <c r="D57" s="17">
        <v>49</v>
      </c>
      <c r="E57" s="17">
        <v>0</v>
      </c>
    </row>
    <row r="58" spans="1:5" ht="12.75">
      <c r="A58" s="17">
        <v>49.5</v>
      </c>
      <c r="B58" s="17">
        <v>0</v>
      </c>
      <c r="D58" s="17">
        <v>49.5</v>
      </c>
      <c r="E58" s="17">
        <v>0</v>
      </c>
    </row>
    <row r="59" spans="1:5" ht="12.75">
      <c r="A59" s="17">
        <v>50</v>
      </c>
      <c r="B59" s="17">
        <v>0</v>
      </c>
      <c r="D59" s="17">
        <v>50</v>
      </c>
      <c r="E59" s="17">
        <v>0</v>
      </c>
    </row>
    <row r="60" ht="12.75">
      <c r="A60" s="17"/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3:AY34"/>
  <sheetViews>
    <sheetView workbookViewId="0" topLeftCell="A1">
      <selection activeCell="I32" sqref="I32"/>
    </sheetView>
  </sheetViews>
  <sheetFormatPr defaultColWidth="9.140625" defaultRowHeight="12.75"/>
  <cols>
    <col min="1" max="1" width="8.28125" style="0" bestFit="1" customWidth="1"/>
    <col min="2" max="3" width="6.7109375" style="0" bestFit="1" customWidth="1"/>
    <col min="4" max="4" width="7.140625" style="0" bestFit="1" customWidth="1"/>
    <col min="5" max="5" width="4.7109375" style="0" bestFit="1" customWidth="1"/>
    <col min="6" max="6" width="7.140625" style="0" bestFit="1" customWidth="1"/>
    <col min="7" max="7" width="6.7109375" style="0" bestFit="1" customWidth="1"/>
    <col min="8" max="8" width="7.140625" style="0" bestFit="1" customWidth="1"/>
    <col min="9" max="9" width="6.7109375" style="0" bestFit="1" customWidth="1"/>
    <col min="10" max="10" width="7.140625" style="0" bestFit="1" customWidth="1"/>
    <col min="11" max="11" width="4.7109375" style="0" bestFit="1" customWidth="1"/>
    <col min="12" max="12" width="7.140625" style="0" bestFit="1" customWidth="1"/>
    <col min="13" max="13" width="4.7109375" style="0" bestFit="1" customWidth="1"/>
    <col min="14" max="14" width="7.140625" style="0" bestFit="1" customWidth="1"/>
    <col min="15" max="15" width="4.7109375" style="0" bestFit="1" customWidth="1"/>
    <col min="16" max="16" width="6.7109375" style="0" bestFit="1" customWidth="1"/>
    <col min="17" max="17" width="4.7109375" style="0" bestFit="1" customWidth="1"/>
    <col min="18" max="18" width="6.7109375" style="0" bestFit="1" customWidth="1"/>
    <col min="19" max="19" width="4.7109375" style="13" bestFit="1" customWidth="1"/>
    <col min="20" max="20" width="7.7109375" style="13" bestFit="1" customWidth="1"/>
    <col min="21" max="22" width="6.7109375" style="13" customWidth="1"/>
    <col min="23" max="24" width="6.7109375" style="13" bestFit="1" customWidth="1"/>
    <col min="25" max="26" width="6.7109375" style="13" customWidth="1"/>
    <col min="27" max="28" width="6.7109375" style="13" bestFit="1" customWidth="1"/>
    <col min="29" max="30" width="6.7109375" style="13" customWidth="1"/>
    <col min="31" max="31" width="4.7109375" style="13" bestFit="1" customWidth="1"/>
    <col min="32" max="32" width="6.7109375" style="13" bestFit="1" customWidth="1"/>
    <col min="33" max="34" width="6.7109375" style="13" customWidth="1"/>
    <col min="35" max="35" width="4.7109375" style="13" bestFit="1" customWidth="1"/>
    <col min="36" max="36" width="6.7109375" style="13" bestFit="1" customWidth="1"/>
    <col min="37" max="38" width="6.7109375" style="13" customWidth="1"/>
    <col min="39" max="39" width="4.7109375" style="13" bestFit="1" customWidth="1"/>
    <col min="40" max="40" width="6.7109375" style="13" bestFit="1" customWidth="1"/>
    <col min="41" max="42" width="6.7109375" style="13" customWidth="1"/>
    <col min="43" max="43" width="4.7109375" style="13" bestFit="1" customWidth="1"/>
    <col min="44" max="44" width="6.7109375" style="13" bestFit="1" customWidth="1"/>
    <col min="45" max="46" width="6.7109375" style="13" customWidth="1"/>
    <col min="47" max="51" width="9.140625" style="13" customWidth="1"/>
  </cols>
  <sheetData>
    <row r="3" ht="12.75">
      <c r="W3" s="59"/>
    </row>
    <row r="4" spans="2:16" ht="12.75">
      <c r="B4" t="s">
        <v>11</v>
      </c>
      <c r="D4" t="s">
        <v>12</v>
      </c>
      <c r="F4" t="s">
        <v>13</v>
      </c>
      <c r="H4" t="s">
        <v>14</v>
      </c>
      <c r="J4" t="s">
        <v>15</v>
      </c>
      <c r="L4" t="s">
        <v>16</v>
      </c>
      <c r="N4" t="s">
        <v>17</v>
      </c>
      <c r="P4" t="s">
        <v>18</v>
      </c>
    </row>
    <row r="5" spans="1:51" ht="12.75">
      <c r="A5" t="s">
        <v>26</v>
      </c>
      <c r="B5" s="2">
        <f>SUM('M&lt;25'!E3:E24)</f>
        <v>42</v>
      </c>
      <c r="C5" s="2">
        <f>IF(Boxes!$A$3=1,IF(Boxes!$B$3&lt;25,B5,0),0)</f>
        <v>0</v>
      </c>
      <c r="D5" s="2">
        <f>SUM('M25-29'!$E3:$E24)</f>
        <v>42</v>
      </c>
      <c r="E5" s="2">
        <f>IF(Boxes!$A$3=1,IF(Boxes!$B$3&lt;30,IF(Boxes!$B$3&gt;24,D5,0),0),0)</f>
        <v>0</v>
      </c>
      <c r="F5" s="2">
        <f>SUM('M30-34'!$E3:$E24)</f>
        <v>42</v>
      </c>
      <c r="G5" s="2">
        <f>IF(Boxes!$A$3=1,IF(Boxes!$B$3&lt;35,IF(Boxes!$B$3&gt;29,F5,0),0),0)</f>
        <v>42</v>
      </c>
      <c r="H5" s="2">
        <f>SUM('M35-39'!$E3:$E24)</f>
        <v>42</v>
      </c>
      <c r="I5" s="2">
        <f>IF(Boxes!$A$3=1,IF(Boxes!$B$3&lt;40,IF(Boxes!$B$3&gt;34,H5,0),0),0)</f>
        <v>0</v>
      </c>
      <c r="J5" s="2">
        <f>SUM('M40-44'!$E3:$E24)</f>
        <v>43.5</v>
      </c>
      <c r="K5" s="2">
        <f>IF(Boxes!$A$3=1,IF(Boxes!$B$3&lt;45,IF(Boxes!$B$3&gt;39,J5,0),0),0)</f>
        <v>0</v>
      </c>
      <c r="L5" s="2">
        <f>SUM('M45-49'!$E3:$E24)</f>
        <v>43.5</v>
      </c>
      <c r="M5" s="2">
        <f>IF(Boxes!$A$3=1,IF(Boxes!$B$3&lt;50,IF(Boxes!$B$3&gt;44,L5,0),0),0)</f>
        <v>0</v>
      </c>
      <c r="N5" s="2">
        <f>SUM('M50-54'!$E3:$E24)</f>
        <v>50</v>
      </c>
      <c r="O5" s="2">
        <f>IF(Boxes!$A$3=1,IF(Boxes!$B$3&lt;55,IF(Boxes!$B$3&gt;49,N5,0),0),0)</f>
        <v>0</v>
      </c>
      <c r="P5" s="2">
        <f>SUM('M55+'!$E3:$E24)</f>
        <v>50</v>
      </c>
      <c r="Q5" s="2">
        <f>IF(Boxes!$A$3=1,IF(Boxes!$B$3&gt;54,P5,0),0)</f>
        <v>0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2.75">
      <c r="A6" t="s">
        <v>27</v>
      </c>
      <c r="B6" s="2">
        <f>LOOKUP(Boxes!$H$3,AbCirc!$A$3:$A$59,AbCirc!$B$3:$B$59)</f>
        <v>30</v>
      </c>
      <c r="C6" s="2">
        <f>IF(Boxes!$A$3=1,IF(Boxes!$B$3&lt;25,B6,0),0)</f>
        <v>0</v>
      </c>
      <c r="D6" s="2">
        <f>LOOKUP(Boxes!$H$3,AbCirc!$A$3:$A$59,AbCirc!$B$3:$B$59)</f>
        <v>30</v>
      </c>
      <c r="E6" s="2">
        <f>IF(Boxes!$A$3=1,IF(Boxes!$B$3&lt;30,IF(Boxes!$B$3&gt;24,D6,0),0),0)</f>
        <v>0</v>
      </c>
      <c r="F6" s="2">
        <f>LOOKUP(Boxes!$H$3,AbCirc!$A$3:$A$59,AbCirc!$B$3:$B$59)</f>
        <v>30</v>
      </c>
      <c r="G6" s="2">
        <f>IF(Boxes!$A$3=1,IF(Boxes!$B$3&lt;35,IF(Boxes!$B$3&gt;29,F6,0),0),0)</f>
        <v>30</v>
      </c>
      <c r="H6" s="2">
        <f>LOOKUP(Boxes!$H$3,AbCirc!$A$3:$A$59,AbCirc!$B$3:$B$59)</f>
        <v>30</v>
      </c>
      <c r="I6" s="2">
        <f>IF(Boxes!$A$3=1,IF(Boxes!$B$3&lt;40,IF(Boxes!$B$3&gt;34,H6,0),0),0)</f>
        <v>0</v>
      </c>
      <c r="J6" s="2">
        <f>LOOKUP(Boxes!$H$3,AbCirc!$A$3:$A$59,AbCirc!$B$3:$B$59)</f>
        <v>30</v>
      </c>
      <c r="K6" s="2">
        <f>IF(Boxes!$A$3=1,IF(Boxes!$B$3&lt;45,IF(Boxes!$B$3&gt;39,J6,0),0),0)</f>
        <v>0</v>
      </c>
      <c r="L6" s="2">
        <f>LOOKUP(Boxes!$H$3,AbCirc!$A$3:$A$59,AbCirc!$B$3:$B$59)</f>
        <v>30</v>
      </c>
      <c r="M6" s="2">
        <f>IF(Boxes!$A$3=1,IF(Boxes!$B$3&lt;50,IF(Boxes!$B$3&gt;44,L6,0),0),0)</f>
        <v>0</v>
      </c>
      <c r="N6" s="2">
        <f>LOOKUP(Boxes!$H$3,AbCirc!$A$3:$A$59,AbCirc!$B$3:$B$59)</f>
        <v>30</v>
      </c>
      <c r="O6" s="2">
        <f>IF(Boxes!$A$3=1,IF(Boxes!$B$3&lt;55,IF(Boxes!$B$3&gt;49,N6,0),0),0)</f>
        <v>0</v>
      </c>
      <c r="P6" s="2">
        <f>LOOKUP(Boxes!$H$3,AbCirc!$A$3:$A$59,AbCirc!$B$3:$B$59)</f>
        <v>30</v>
      </c>
      <c r="Q6" s="2">
        <f>IF(Boxes!$A$3=1,IF(Boxes!$B$3&gt;54,P6,0),0)</f>
        <v>0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2.75">
      <c r="A7" t="s">
        <v>5</v>
      </c>
      <c r="B7" s="2">
        <f>LOOKUP(Boxes!I3,'M&lt;25'!G2:H24)</f>
        <v>7</v>
      </c>
      <c r="C7" s="2">
        <f>IF(Boxes!$A$3=1,IF(Boxes!$B$3&lt;25,B7,0),0)</f>
        <v>0</v>
      </c>
      <c r="D7" s="2">
        <f>LOOKUP(Boxes!$I$3,'M25-29'!$G2:$H24)</f>
        <v>7.1</v>
      </c>
      <c r="E7" s="2">
        <f>IF(Boxes!$A$3=1,IF(Boxes!$B$3&lt;30,IF(Boxes!$B$3&gt;24,D7,0),0),0)</f>
        <v>0</v>
      </c>
      <c r="F7" s="2">
        <f>LOOKUP(Boxes!$I$3,'M30-34'!$G2:$H24)</f>
        <v>7.2</v>
      </c>
      <c r="G7" s="2">
        <f>IF(Boxes!$A$3=1,IF(Boxes!$B$3&lt;35,IF(Boxes!$B$3&gt;29,F7,0),0),0)</f>
        <v>7.2</v>
      </c>
      <c r="H7" s="2">
        <f>LOOKUP(Boxes!$I$3,'M35-39'!$G2:$H24)</f>
        <v>7.3</v>
      </c>
      <c r="I7" s="2">
        <f>IF(Boxes!$A$3=1,IF(Boxes!$B$3&lt;40,IF(Boxes!$B$3&gt;34,H7,0),0),0)</f>
        <v>0</v>
      </c>
      <c r="J7" s="2">
        <f>LOOKUP(Boxes!$I$3,'M40-44'!$G2:$H24)</f>
        <v>7.4</v>
      </c>
      <c r="K7" s="2">
        <f>IF(Boxes!$A$3=1,IF(Boxes!$B$3&lt;45,IF(Boxes!$B$3&gt;39,J7,0),0),0)</f>
        <v>0</v>
      </c>
      <c r="L7" s="2">
        <f>LOOKUP(Boxes!$I$3,'M45-49'!$G2:$H24)</f>
        <v>7.75</v>
      </c>
      <c r="M7" s="2">
        <f>IF(Boxes!$A$3=1,IF(Boxes!$B$3&lt;50,IF(Boxes!$B$3&gt;44,L7,0),0),0)</f>
        <v>0</v>
      </c>
      <c r="N7" s="2">
        <f>LOOKUP(Boxes!$I$3,'M50-54'!$G2:$H24)</f>
        <v>8</v>
      </c>
      <c r="O7" s="2">
        <f>IF(Boxes!$A$3=1,IF(Boxes!$B$3&lt;55,IF(Boxes!$B$3&gt;49,N7,0),0),0)</f>
        <v>0</v>
      </c>
      <c r="P7" s="2">
        <f>LOOKUP(Boxes!$I$3,'M55+'!$G2:$H24)</f>
        <v>8</v>
      </c>
      <c r="Q7" s="2">
        <f>IF(Boxes!$A$3=1,IF(Boxes!$B$3&gt;54,P7,0),0)</f>
        <v>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12.75">
      <c r="A8" t="s">
        <v>4</v>
      </c>
      <c r="B8" s="2">
        <f>LOOKUP(Boxes!J3,'M&lt;25'!I2:J19)</f>
        <v>6</v>
      </c>
      <c r="C8" s="2">
        <f>IF(Boxes!$A$3=1,IF(Boxes!$B$3&lt;25,B8,0),0)</f>
        <v>0</v>
      </c>
      <c r="D8" s="2">
        <f>LOOKUP(Boxes!$J$3,'M25-29'!$I2:$J19)</f>
        <v>7</v>
      </c>
      <c r="E8" s="2">
        <f>IF(Boxes!$A$3=1,IF(Boxes!$B$3&lt;30,IF(Boxes!$B$3&gt;24,D8,0),0),0)</f>
        <v>0</v>
      </c>
      <c r="F8" s="2">
        <f>LOOKUP(Boxes!$J$3,'M30-34'!$I2:$J19)</f>
        <v>7.1</v>
      </c>
      <c r="G8" s="2">
        <f>IF(Boxes!$A$3=1,IF(Boxes!$B$3&lt;35,IF(Boxes!$B$3&gt;29,F8,0),0),0)</f>
        <v>7.1</v>
      </c>
      <c r="H8" s="2">
        <f>LOOKUP(Boxes!$J$3,'M35-39'!$I2:$J19)</f>
        <v>7.3</v>
      </c>
      <c r="I8" s="2">
        <f>IF(Boxes!$A$3=1,IF(Boxes!$B$3&lt;40,IF(Boxes!$B$3&gt;34,H8,0),0),0)</f>
        <v>0</v>
      </c>
      <c r="J8" s="2">
        <f>LOOKUP(Boxes!$J$3,'M40-44'!$I2:$J19)</f>
        <v>7.4</v>
      </c>
      <c r="K8" s="2">
        <f>IF(Boxes!$A$3=1,IF(Boxes!$B$3&lt;45,IF(Boxes!$B$3&gt;39,J8,0),0),0)</f>
        <v>0</v>
      </c>
      <c r="L8" s="2">
        <f>LOOKUP(Boxes!$J$3,'M45-49'!$I2:$J19)</f>
        <v>7.5</v>
      </c>
      <c r="M8" s="2">
        <f>IF(Boxes!$A$3=1,IF(Boxes!$B$3&lt;50,IF(Boxes!$B$3&gt;44,L8,0),0),0)</f>
        <v>0</v>
      </c>
      <c r="N8" s="2">
        <f>LOOKUP(Boxes!$J$3,'M50-54'!$I2:$J19)</f>
        <v>8</v>
      </c>
      <c r="O8" s="2">
        <f>IF(Boxes!$A$3=1,IF(Boxes!$B$3&lt;55,IF(Boxes!$B$3&gt;49,N8,0),0),0)</f>
        <v>0</v>
      </c>
      <c r="P8" s="2">
        <f>LOOKUP(Boxes!$J$3,'M55+'!$I2:$J19)</f>
        <v>8.25</v>
      </c>
      <c r="Q8" s="2">
        <f>IF(Boxes!$A$3=1,IF(Boxes!$B$3&gt;54,P8,0),0)</f>
        <v>0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ht="12.75">
      <c r="W9" s="60"/>
    </row>
    <row r="10" spans="2:23" ht="12.75">
      <c r="B10" t="s">
        <v>35</v>
      </c>
      <c r="D10" t="s">
        <v>19</v>
      </c>
      <c r="F10" t="s">
        <v>20</v>
      </c>
      <c r="H10" t="s">
        <v>21</v>
      </c>
      <c r="J10" t="s">
        <v>22</v>
      </c>
      <c r="L10" t="s">
        <v>23</v>
      </c>
      <c r="N10" t="s">
        <v>24</v>
      </c>
      <c r="P10" t="s">
        <v>25</v>
      </c>
      <c r="W10" s="60"/>
    </row>
    <row r="11" spans="2:51" ht="12.75">
      <c r="B11" s="14">
        <f>SUM('F&lt;25'!$E3:$E24)</f>
        <v>50</v>
      </c>
      <c r="C11" s="2">
        <f>IF(Boxes!$A$3=2,IF(Boxes!$B$3&lt;25,B11,0),0)</f>
        <v>0</v>
      </c>
      <c r="D11" s="14">
        <f>SUM('F25-29'!$E3:$E24)</f>
        <v>50</v>
      </c>
      <c r="E11" s="2">
        <f>IF(Boxes!$A$3=2,IF(Boxes!$B$3&lt;30,IF(Boxes!$B$3&gt;24,D11,0),0),0)</f>
        <v>0</v>
      </c>
      <c r="F11" s="14">
        <f>SUM('F30-34'!$E3:$E24)</f>
        <v>50</v>
      </c>
      <c r="G11" s="2">
        <f>IF(Boxes!$A$3=2,IF(Boxes!$B$3&lt;35,IF(Boxes!$B$3&gt;29,F11,0),0),0)</f>
        <v>0</v>
      </c>
      <c r="H11" s="14">
        <f>SUM('F35-39'!$E3:$E24)</f>
        <v>50</v>
      </c>
      <c r="I11" s="2">
        <f>IF(Boxes!$A$3=2,IF(Boxes!$B$3&lt;40,IF(Boxes!$B$3&gt;34,H11,0),0),0)</f>
        <v>0</v>
      </c>
      <c r="J11" s="14">
        <f>SUM('F40-44'!$E3:$E24)</f>
        <v>50</v>
      </c>
      <c r="K11" s="2">
        <f>IF(Boxes!$A$3=2,IF(Boxes!$B$3&lt;45,IF(Boxes!$B$3&gt;39,J11,0),0),0)</f>
        <v>0</v>
      </c>
      <c r="L11" s="14">
        <f>SUM('F45-49'!$E3:$E24)</f>
        <v>50</v>
      </c>
      <c r="M11" s="2">
        <f>IF(Boxes!$A$3=2,IF(Boxes!$B$3&lt;50,IF(Boxes!$B$3&gt;44,L11,0),0),0)</f>
        <v>0</v>
      </c>
      <c r="N11" s="14">
        <f>SUM('F50-54'!$E3:$E24)</f>
        <v>50</v>
      </c>
      <c r="O11" s="2">
        <f>IF(Boxes!$A$3=2,IF(Boxes!$B$3&lt;55,IF(Boxes!$B$3&gt;49,N11,0),0),0)</f>
        <v>0</v>
      </c>
      <c r="P11" s="14">
        <f>SUM('F55+'!$E3:$E24)</f>
        <v>50</v>
      </c>
      <c r="Q11" s="2">
        <f>IF(Boxes!$A$3=2,IF(Boxes!$B$3&gt;54,P11,0),0)</f>
        <v>0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</row>
    <row r="12" spans="2:51" ht="12.75">
      <c r="B12" s="2">
        <f>LOOKUP(Boxes!$H$3,AbCirc!$D$3:$D$59,AbCirc!$E$3:$E$59)</f>
        <v>25</v>
      </c>
      <c r="C12" s="2">
        <f>IF(Boxes!$A$3=2,IF(Boxes!$B$3&lt;25,B12,0),0)</f>
        <v>0</v>
      </c>
      <c r="D12" s="2">
        <f>LOOKUP(Boxes!$H$3,AbCirc!$D$3:$D$59,AbCirc!$E$3:$E$59)</f>
        <v>25</v>
      </c>
      <c r="E12" s="2">
        <f>IF(Boxes!$A$3=2,IF(Boxes!$B$3&lt;30,IF(Boxes!$B$3&gt;24,D12,0),0),0)</f>
        <v>0</v>
      </c>
      <c r="F12" s="2">
        <f>LOOKUP(Boxes!$H$3,AbCirc!$D$3:$D$59,AbCirc!$E$3:$E$59)</f>
        <v>25</v>
      </c>
      <c r="G12" s="2">
        <f>IF(Boxes!$A$3=2,IF(Boxes!$B$3&lt;35,IF(Boxes!$B$3&gt;29,F12,0),0),0)</f>
        <v>0</v>
      </c>
      <c r="H12" s="2">
        <f>LOOKUP(Boxes!$H$3,AbCirc!$D$3:$D$59,AbCirc!$E$3:$E$59)</f>
        <v>25</v>
      </c>
      <c r="I12" s="2">
        <f>IF(Boxes!$A$3=2,IF(Boxes!$B$3&lt;40,IF(Boxes!$B$3&gt;34,H12,0),0),0)</f>
        <v>0</v>
      </c>
      <c r="J12" s="2">
        <f>LOOKUP(Boxes!$H$3,AbCirc!$D$3:$D$59,AbCirc!$E$3:$E$59)</f>
        <v>25</v>
      </c>
      <c r="K12" s="2">
        <f>IF(Boxes!$A$3=2,IF(Boxes!$B$3&lt;45,IF(Boxes!$B$3&gt;39,J12,0),0),0)</f>
        <v>0</v>
      </c>
      <c r="L12" s="2">
        <f>LOOKUP(Boxes!$H$3,AbCirc!$D$3:$D$59,AbCirc!$E$3:$E$59)</f>
        <v>25</v>
      </c>
      <c r="M12" s="2">
        <f>IF(Boxes!$A$3=2,IF(Boxes!$B$3&lt;50,IF(Boxes!$B$3&gt;44,L12,0),0),0)</f>
        <v>0</v>
      </c>
      <c r="N12" s="2">
        <f>LOOKUP(Boxes!$H$3,AbCirc!$D$3:$D$59,AbCirc!$E$3:$E$59)</f>
        <v>25</v>
      </c>
      <c r="O12" s="2">
        <f>IF(Boxes!$A$3=2,IF(Boxes!$B$3&lt;55,IF(Boxes!$B$3&gt;49,N12,0),0),0)</f>
        <v>0</v>
      </c>
      <c r="P12" s="2">
        <f>LOOKUP(Boxes!$H$3,AbCirc!$D$3:$D$59,AbCirc!$E$3:$E$59)</f>
        <v>25</v>
      </c>
      <c r="Q12" s="2">
        <f>IF(Boxes!$A$3=2,IF(Boxes!$B$3&gt;54,P12,0),0)</f>
        <v>0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2:51" ht="12.75">
      <c r="B13" s="14">
        <f>LOOKUP(Boxes!$I$3,'F&lt;25'!$G2:$H24)</f>
        <v>7.5</v>
      </c>
      <c r="C13" s="2">
        <f>IF(Boxes!$A$3=2,IF(Boxes!$B$3&lt;25,B13,0),0)</f>
        <v>0</v>
      </c>
      <c r="D13" s="14">
        <f>LOOKUP(Boxes!$I$3,'F25-29'!$G2:$H24)</f>
        <v>7.75</v>
      </c>
      <c r="E13" s="2">
        <f>IF(Boxes!$A$3=2,IF(Boxes!$B$3&lt;30,IF(Boxes!$B$3&gt;24,D13,0),0),0)</f>
        <v>0</v>
      </c>
      <c r="F13" s="14">
        <f>LOOKUP(Boxes!$I$3,'F30-34'!$G2:$H24)</f>
        <v>8</v>
      </c>
      <c r="G13" s="2">
        <f>IF(Boxes!$A$3=2,IF(Boxes!$B$3&lt;35,IF(Boxes!$B$3&gt;29,F13,0),0),0)</f>
        <v>0</v>
      </c>
      <c r="H13" s="14">
        <f>LOOKUP(Boxes!$I$3,'F35-39'!$G2:$H21)</f>
        <v>8.25</v>
      </c>
      <c r="I13" s="2">
        <f>IF(Boxes!$A$3=2,IF(Boxes!$B$3&lt;40,IF(Boxes!$B$3&gt;34,H13,0),0),0)</f>
        <v>0</v>
      </c>
      <c r="J13" s="14">
        <f>LOOKUP(Boxes!$I$3,'F40-44'!$G2:$H19)</f>
        <v>10</v>
      </c>
      <c r="K13" s="2">
        <f>IF(Boxes!$A$3=2,IF(Boxes!$B$3&lt;45,IF(Boxes!$B$3&gt;39,J13,0),0),0)</f>
        <v>0</v>
      </c>
      <c r="L13" s="14">
        <f>LOOKUP(Boxes!$I$3,'F45-49'!$G2:$H19)</f>
        <v>10</v>
      </c>
      <c r="M13" s="2">
        <f>IF(Boxes!$A$3=2,IF(Boxes!$B$3&lt;50,IF(Boxes!$B$3&gt;44,L13,0),0),0)</f>
        <v>0</v>
      </c>
      <c r="N13" s="14">
        <f>LOOKUP(Boxes!$I$3,'F50-54'!$G2:$H18)</f>
        <v>10</v>
      </c>
      <c r="O13" s="2">
        <f>IF(Boxes!$A$3=2,IF(Boxes!$B$3&lt;55,IF(Boxes!$B$3&gt;49,N13,0),0),0)</f>
        <v>0</v>
      </c>
      <c r="P13" s="14">
        <f>LOOKUP(Boxes!$I$3,'F55+'!$G2:$H14)</f>
        <v>10</v>
      </c>
      <c r="Q13" s="2">
        <f>IF(Boxes!$A$3=2,IF(Boxes!$B$3&gt;54,P13,0),0)</f>
        <v>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</row>
    <row r="14" spans="2:51" ht="12.75">
      <c r="B14" s="14">
        <f>LOOKUP(Boxes!$J$3,'F&lt;25'!$I2:$J19)</f>
        <v>7.3</v>
      </c>
      <c r="C14" s="2">
        <f>IF(Boxes!$A$3=2,IF(Boxes!$B$3&lt;25,B14,0),0)</f>
        <v>0</v>
      </c>
      <c r="D14" s="14">
        <f>LOOKUP(Boxes!$J$3,'F25-29'!$I2:$J19)</f>
        <v>7.4</v>
      </c>
      <c r="E14" s="2">
        <f>IF(Boxes!$A$3=2,IF(Boxes!$B$3&lt;30,IF(Boxes!$B$3&gt;24,D14,0),0),0)</f>
        <v>0</v>
      </c>
      <c r="F14" s="14">
        <f>LOOKUP(Boxes!$J$3,'F30-34'!$I2:$J19)</f>
        <v>7.75</v>
      </c>
      <c r="G14" s="2">
        <f>IF(Boxes!$A$3=2,IF(Boxes!$B$3&lt;35,IF(Boxes!$B$3&gt;29,F14,0),0),0)</f>
        <v>0</v>
      </c>
      <c r="H14" s="14">
        <f>LOOKUP(Boxes!$J$3,'F35-39'!$I2:$J19)</f>
        <v>8</v>
      </c>
      <c r="I14" s="2">
        <f>IF(Boxes!$A$3=2,IF(Boxes!$B$3&lt;40,IF(Boxes!$B$3&gt;34,H14,0),0),0)</f>
        <v>0</v>
      </c>
      <c r="J14" s="14">
        <f>LOOKUP(Boxes!$J$3,'F40-44'!$I2:$J19)</f>
        <v>8.5</v>
      </c>
      <c r="K14" s="2">
        <f>IF(Boxes!$A$3=2,IF(Boxes!$B$3&lt;45,IF(Boxes!$B$3&gt;39,J14,0),0),0)</f>
        <v>0</v>
      </c>
      <c r="L14" s="14">
        <f>LOOKUP(Boxes!$J$3,'F45-49'!$I2:$J19)</f>
        <v>8.75</v>
      </c>
      <c r="M14" s="2">
        <f>IF(Boxes!$A$3=2,IF(Boxes!$B$3&lt;50,IF(Boxes!$B$3&gt;44,L14,0),0),0)</f>
        <v>0</v>
      </c>
      <c r="N14" s="14">
        <f>LOOKUP(Boxes!$J$3,'F50-54'!$I2:$J18)</f>
        <v>10</v>
      </c>
      <c r="O14" s="2">
        <f>IF(Boxes!$A$3=2,IF(Boxes!$B$3&lt;55,IF(Boxes!$B$3&gt;49,N14,0),0),0)</f>
        <v>0</v>
      </c>
      <c r="P14" s="14">
        <f>LOOKUP(Boxes!$J$3,'F55+'!$I2:$J19)</f>
        <v>10</v>
      </c>
      <c r="Q14" s="2">
        <f>IF(Boxes!$A$3=2,IF(Boxes!$B$3&gt;54,P14,0),0)</f>
        <v>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</row>
    <row r="21" spans="3:5" ht="12.75">
      <c r="C21" s="15">
        <f>C5+E5+G5+I5+K5+M5+O5+Q5+C11+E11+G11+I11+K11+M11+O11+Q11</f>
        <v>42</v>
      </c>
      <c r="D21">
        <v>1</v>
      </c>
      <c r="E21" t="s">
        <v>26</v>
      </c>
    </row>
    <row r="22" spans="3:5" ht="12.75">
      <c r="C22" s="15"/>
      <c r="D22">
        <v>2</v>
      </c>
      <c r="E22" t="s">
        <v>93</v>
      </c>
    </row>
    <row r="23" spans="3:5" ht="12.75">
      <c r="C23" s="15"/>
      <c r="D23">
        <v>3</v>
      </c>
      <c r="E23" t="s">
        <v>81</v>
      </c>
    </row>
    <row r="24" spans="3:5" ht="12.75">
      <c r="C24" s="15"/>
      <c r="D24">
        <v>4</v>
      </c>
      <c r="E24" t="s">
        <v>104</v>
      </c>
    </row>
    <row r="25" spans="3:5" ht="12.75">
      <c r="C25" s="15"/>
      <c r="D25">
        <v>5</v>
      </c>
      <c r="E25" t="s">
        <v>103</v>
      </c>
    </row>
    <row r="26" spans="3:5" ht="12.75">
      <c r="C26" s="15">
        <f>C6+E6+G6+I6+K6+M6+O6+Q6+C12+E12+G12+I12+K12+M12+O12+Q12</f>
        <v>30</v>
      </c>
      <c r="E26" t="s">
        <v>107</v>
      </c>
    </row>
    <row r="27" spans="3:5" ht="12.75">
      <c r="C27" s="15">
        <f>C7+E7+G7+I7+K7+M7+O7+Q7+C13+E13+G13+I13+K13+M13+O13+Q13</f>
        <v>7.2</v>
      </c>
      <c r="E27" t="s">
        <v>105</v>
      </c>
    </row>
    <row r="28" spans="3:5" ht="12.75">
      <c r="C28" s="15">
        <f>C8+E8+G8+I8+K8+M8+O8+Q8+C14+E14+G14+I14+K14+M14+O14+Q14</f>
        <v>7.1</v>
      </c>
      <c r="E28" t="s">
        <v>106</v>
      </c>
    </row>
    <row r="31" spans="2:5" ht="12.75">
      <c r="B31">
        <v>4</v>
      </c>
      <c r="D31">
        <v>0</v>
      </c>
      <c r="E31" s="16" t="s">
        <v>34</v>
      </c>
    </row>
    <row r="32" spans="2:5" ht="12.75">
      <c r="B32">
        <v>3</v>
      </c>
      <c r="D32">
        <v>70</v>
      </c>
      <c r="E32" s="16" t="s">
        <v>33</v>
      </c>
    </row>
    <row r="33" spans="2:5" ht="12.75">
      <c r="B33">
        <v>2</v>
      </c>
      <c r="D33">
        <v>75</v>
      </c>
      <c r="E33" s="16" t="s">
        <v>32</v>
      </c>
    </row>
    <row r="34" spans="2:5" ht="12.75">
      <c r="B34">
        <v>1</v>
      </c>
      <c r="D34">
        <v>90</v>
      </c>
      <c r="E34" s="16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Hammock</dc:creator>
  <cp:keywords/>
  <dc:description/>
  <cp:lastModifiedBy>Dom</cp:lastModifiedBy>
  <cp:lastPrinted>2004-02-11T23:39:32Z</cp:lastPrinted>
  <dcterms:created xsi:type="dcterms:W3CDTF">2003-10-28T21:45:34Z</dcterms:created>
  <dcterms:modified xsi:type="dcterms:W3CDTF">2007-07-20T18:29:15Z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